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Nordic\SubRES_TMPL\"/>
    </mc:Choice>
  </mc:AlternateContent>
  <xr:revisionPtr revIDLastSave="0" documentId="13_ncr:1_{C1F43FAF-7F81-4C46-901A-D42A2B138D95}" xr6:coauthVersionLast="45" xr6:coauthVersionMax="45" xr10:uidLastSave="{00000000-0000-0000-0000-000000000000}"/>
  <bookViews>
    <workbookView xWindow="-108" yWindow="-108" windowWidth="41496" windowHeight="16896" tabRatio="706" activeTab="7" xr2:uid="{00000000-000D-0000-FFFF-FFFF00000000}"/>
  </bookViews>
  <sheets>
    <sheet name="LOG" sheetId="25" r:id="rId1"/>
    <sheet name="AVA" sheetId="19" r:id="rId2"/>
    <sheet name="LineCap" sheetId="22" r:id="rId3"/>
    <sheet name="AF" sheetId="28" r:id="rId4"/>
    <sheet name="LineCapX" sheetId="26" r:id="rId5"/>
    <sheet name="Stat impexp" sheetId="30" r:id="rId6"/>
    <sheet name="Sheet1" sheetId="29" r:id="rId7"/>
    <sheet name="Capacity" sheetId="31" r:id="rId8"/>
  </sheets>
  <externalReferences>
    <externalReference r:id="rId9"/>
    <externalReference r:id="rId10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ftn1" localSheetId="4">LineCapX!#REF!</definedName>
    <definedName name="_ftnref1" localSheetId="4">LineCapX!#REF!</definedName>
    <definedName name="FID_1">[1]AGR_Fuels!$A$2</definedName>
    <definedName name="FIXWSTBP">'[2]O&amp;M waste '!$C$4</definedName>
    <definedName name="Pal_Workbook_GUID" hidden="1">"72JZWYL6P959RFW66W1IKY6K"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VARWSTBO">'[2]O&amp;M waste '!$D$5</definedName>
    <definedName name="VARWSTBP">'[2]O&amp;M waste '!$D$4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7" i="22" l="1"/>
  <c r="K166" i="22"/>
  <c r="K165" i="22"/>
  <c r="K164" i="22"/>
  <c r="K163" i="22"/>
  <c r="K162" i="22"/>
  <c r="K161" i="22"/>
  <c r="K160" i="22"/>
  <c r="K159" i="22"/>
  <c r="K158" i="22"/>
  <c r="K157" i="22"/>
  <c r="K156" i="22"/>
  <c r="K155" i="22"/>
  <c r="K154" i="22"/>
  <c r="K153" i="22"/>
  <c r="K152" i="22"/>
  <c r="R133" i="22"/>
  <c r="Q133" i="22"/>
  <c r="R127" i="22"/>
  <c r="Q124" i="22"/>
  <c r="F52" i="31"/>
  <c r="E52" i="31"/>
  <c r="F51" i="31"/>
  <c r="E51" i="31"/>
  <c r="F50" i="31"/>
  <c r="E50" i="31"/>
  <c r="F49" i="31"/>
  <c r="E49" i="31"/>
  <c r="L49" i="31"/>
  <c r="R138" i="22" s="1"/>
  <c r="K49" i="31"/>
  <c r="Q138" i="22" s="1"/>
  <c r="F48" i="31"/>
  <c r="E48" i="31"/>
  <c r="L48" i="31"/>
  <c r="R137" i="22" s="1"/>
  <c r="K48" i="31"/>
  <c r="Q137" i="22" s="1"/>
  <c r="F47" i="31"/>
  <c r="E47" i="31"/>
  <c r="L47" i="31"/>
  <c r="R136" i="22" s="1"/>
  <c r="F46" i="31"/>
  <c r="L46" i="31"/>
  <c r="R135" i="22" s="1"/>
  <c r="K46" i="31"/>
  <c r="Q135" i="22" s="1"/>
  <c r="F45" i="31"/>
  <c r="E45" i="31"/>
  <c r="L45" i="31"/>
  <c r="R134" i="22" s="1"/>
  <c r="K45" i="31"/>
  <c r="Q134" i="22" s="1"/>
  <c r="F44" i="31"/>
  <c r="E44" i="31"/>
  <c r="L43" i="31"/>
  <c r="R132" i="22" s="1"/>
  <c r="K43" i="31"/>
  <c r="Q132" i="22" s="1"/>
  <c r="F43" i="31"/>
  <c r="E43" i="31"/>
  <c r="L42" i="31"/>
  <c r="R131" i="22" s="1"/>
  <c r="K42" i="31"/>
  <c r="Q131" i="22" s="1"/>
  <c r="F42" i="31"/>
  <c r="E42" i="31"/>
  <c r="L41" i="31"/>
  <c r="R130" i="22" s="1"/>
  <c r="K41" i="31"/>
  <c r="Q130" i="22" s="1"/>
  <c r="F41" i="31"/>
  <c r="E41" i="31"/>
  <c r="L40" i="31"/>
  <c r="R129" i="22" s="1"/>
  <c r="K40" i="31"/>
  <c r="Q129" i="22" s="1"/>
  <c r="F40" i="31"/>
  <c r="L39" i="31"/>
  <c r="R128" i="22" s="1"/>
  <c r="K39" i="31"/>
  <c r="Q128" i="22" s="1"/>
  <c r="F39" i="31"/>
  <c r="E39" i="31"/>
  <c r="L38" i="31"/>
  <c r="K38" i="31"/>
  <c r="Q127" i="22" s="1"/>
  <c r="F38" i="31"/>
  <c r="E38" i="31"/>
  <c r="L37" i="31"/>
  <c r="R126" i="22" s="1"/>
  <c r="F37" i="31"/>
  <c r="E37" i="31"/>
  <c r="L36" i="31"/>
  <c r="R125" i="22" s="1"/>
  <c r="K36" i="31"/>
  <c r="Q125" i="22" s="1"/>
  <c r="F36" i="31"/>
  <c r="E36" i="31"/>
  <c r="L35" i="31"/>
  <c r="R124" i="22" s="1"/>
  <c r="K35" i="31"/>
  <c r="F35" i="31"/>
  <c r="E35" i="31"/>
  <c r="L34" i="31"/>
  <c r="R123" i="22" s="1"/>
  <c r="K34" i="31"/>
  <c r="Q123" i="22" s="1"/>
  <c r="F34" i="31"/>
  <c r="L33" i="31"/>
  <c r="R122" i="22" s="1"/>
  <c r="K33" i="31"/>
  <c r="Q122" i="22" s="1"/>
  <c r="F151" i="22" s="1"/>
  <c r="F167" i="22" s="1"/>
  <c r="F33" i="31"/>
  <c r="E33" i="31"/>
  <c r="E21" i="31"/>
  <c r="E46" i="31" s="1"/>
  <c r="K21" i="31"/>
  <c r="K47" i="31" s="1"/>
  <c r="Q136" i="22" s="1"/>
  <c r="E15" i="31"/>
  <c r="E40" i="31" s="1"/>
  <c r="K11" i="31"/>
  <c r="K37" i="31" s="1"/>
  <c r="Q126" i="22" s="1"/>
  <c r="E9" i="31"/>
  <c r="E34" i="31" s="1"/>
  <c r="F150" i="22" l="1"/>
  <c r="F166" i="22" s="1"/>
  <c r="I145" i="22"/>
  <c r="I161" i="22" s="1"/>
  <c r="I144" i="22"/>
  <c r="I160" i="22" s="1"/>
  <c r="Q39" i="22"/>
  <c r="Q40" i="22" s="1"/>
  <c r="F7" i="22" s="1"/>
  <c r="I7" i="22" s="1"/>
  <c r="G7" i="22" l="1"/>
  <c r="H7" i="22"/>
  <c r="I36" i="28"/>
  <c r="I52" i="28" s="1"/>
  <c r="I68" i="28" s="1"/>
  <c r="H22" i="28"/>
  <c r="H38" i="28" s="1"/>
  <c r="H54" i="28" s="1"/>
  <c r="H70" i="28" s="1"/>
  <c r="H21" i="28"/>
  <c r="H37" i="28" s="1"/>
  <c r="H53" i="28" s="1"/>
  <c r="H69" i="28" s="1"/>
  <c r="F22" i="28"/>
  <c r="F38" i="28" s="1"/>
  <c r="F54" i="28" s="1"/>
  <c r="F70" i="28" s="1"/>
  <c r="F21" i="28"/>
  <c r="F37" i="28" s="1"/>
  <c r="F53" i="28" s="1"/>
  <c r="F69" i="28" s="1"/>
  <c r="I20" i="28"/>
  <c r="I19" i="28"/>
  <c r="I35" i="28" s="1"/>
  <c r="I51" i="28" s="1"/>
  <c r="I67" i="28" s="1"/>
  <c r="I16" i="28"/>
  <c r="I32" i="28" s="1"/>
  <c r="I48" i="28" s="1"/>
  <c r="I64" i="28" s="1"/>
  <c r="I15" i="28"/>
  <c r="I31" i="28" s="1"/>
  <c r="I47" i="28" s="1"/>
  <c r="I63" i="28" s="1"/>
  <c r="H14" i="28"/>
  <c r="H30" i="28" s="1"/>
  <c r="H46" i="28" s="1"/>
  <c r="H62" i="28" s="1"/>
  <c r="H13" i="28"/>
  <c r="H29" i="28" s="1"/>
  <c r="H45" i="28" s="1"/>
  <c r="H61" i="28" s="1"/>
  <c r="I12" i="28"/>
  <c r="I28" i="28" s="1"/>
  <c r="I44" i="28" s="1"/>
  <c r="I60" i="28" s="1"/>
  <c r="I11" i="28"/>
  <c r="I27" i="28" s="1"/>
  <c r="I43" i="28" s="1"/>
  <c r="I59" i="28" s="1"/>
  <c r="H10" i="28"/>
  <c r="H26" i="28" s="1"/>
  <c r="H42" i="28" s="1"/>
  <c r="H58" i="28" s="1"/>
  <c r="H9" i="28"/>
  <c r="H25" i="28" s="1"/>
  <c r="H41" i="28" s="1"/>
  <c r="H57" i="28" s="1"/>
  <c r="F7" i="28"/>
  <c r="F23" i="28" s="1"/>
  <c r="F39" i="28" s="1"/>
  <c r="F55" i="28" s="1"/>
  <c r="F8" i="28"/>
  <c r="F24" i="28" s="1"/>
  <c r="F40" i="28" s="1"/>
  <c r="F56" i="28" s="1"/>
  <c r="G8" i="28"/>
  <c r="G24" i="28" s="1"/>
  <c r="G40" i="28" s="1"/>
  <c r="G56" i="28" s="1"/>
  <c r="G7" i="28"/>
  <c r="G23" i="28" s="1"/>
  <c r="G39" i="28" s="1"/>
  <c r="G55" i="28" s="1"/>
  <c r="I50" i="28"/>
  <c r="I66" i="28" s="1"/>
  <c r="I49" i="28"/>
  <c r="I65" i="28" s="1"/>
  <c r="K54" i="28"/>
  <c r="K53" i="28"/>
  <c r="K52" i="28"/>
  <c r="K51" i="28"/>
  <c r="K50" i="28"/>
  <c r="K49" i="28"/>
  <c r="K48" i="28"/>
  <c r="K47" i="28"/>
  <c r="K46" i="28"/>
  <c r="K45" i="28"/>
  <c r="K44" i="28"/>
  <c r="K43" i="28"/>
  <c r="K42" i="28"/>
  <c r="K41" i="28"/>
  <c r="K40" i="28"/>
  <c r="K39" i="28"/>
  <c r="H37" i="30" l="1"/>
  <c r="G37" i="30"/>
  <c r="I37" i="30" s="1"/>
  <c r="I24" i="30"/>
  <c r="O17" i="22" l="1"/>
  <c r="P12" i="22"/>
  <c r="K86" i="28" l="1"/>
  <c r="K85" i="28"/>
  <c r="K84" i="28"/>
  <c r="K83" i="28"/>
  <c r="K82" i="28"/>
  <c r="K81" i="28"/>
  <c r="K80" i="28"/>
  <c r="K79" i="28"/>
  <c r="K78" i="28"/>
  <c r="K77" i="28"/>
  <c r="K76" i="28"/>
  <c r="K75" i="28"/>
  <c r="K74" i="28"/>
  <c r="K73" i="28"/>
  <c r="K72" i="28"/>
  <c r="K71" i="28"/>
  <c r="K70" i="28"/>
  <c r="K69" i="28"/>
  <c r="K68" i="28"/>
  <c r="K67" i="28"/>
  <c r="K66" i="28"/>
  <c r="K65" i="28"/>
  <c r="K64" i="28"/>
  <c r="K63" i="28"/>
  <c r="K62" i="28"/>
  <c r="K61" i="28"/>
  <c r="K60" i="28"/>
  <c r="K59" i="28"/>
  <c r="K58" i="28"/>
  <c r="K57" i="28"/>
  <c r="K56" i="28"/>
  <c r="K55" i="28"/>
  <c r="K38" i="28"/>
  <c r="K37" i="28"/>
  <c r="K36" i="28"/>
  <c r="K35" i="28"/>
  <c r="K34" i="28"/>
  <c r="K33" i="28"/>
  <c r="K32" i="28"/>
  <c r="K31" i="28"/>
  <c r="K30" i="28"/>
  <c r="K29" i="28"/>
  <c r="K28" i="28"/>
  <c r="K27" i="28"/>
  <c r="K26" i="28"/>
  <c r="K25" i="28"/>
  <c r="K24" i="28"/>
  <c r="K23" i="28"/>
  <c r="K12" i="28"/>
  <c r="K8" i="28"/>
  <c r="K14" i="28"/>
  <c r="K10" i="28"/>
  <c r="K9" i="28"/>
  <c r="K13" i="28"/>
  <c r="P18" i="28" l="1"/>
  <c r="R18" i="28" s="1"/>
  <c r="T18" i="28" s="1"/>
  <c r="V18" i="28" s="1"/>
  <c r="X18" i="28" s="1"/>
  <c r="Z18" i="28" s="1"/>
  <c r="AB18" i="28" s="1"/>
  <c r="AD18" i="28" s="1"/>
  <c r="AF18" i="28" s="1"/>
  <c r="O18" i="28"/>
  <c r="Q18" i="28" s="1"/>
  <c r="S18" i="28" s="1"/>
  <c r="U18" i="28" s="1"/>
  <c r="W18" i="28" s="1"/>
  <c r="Y18" i="28" s="1"/>
  <c r="AA18" i="28" s="1"/>
  <c r="AC18" i="28" s="1"/>
  <c r="AE18" i="28" s="1"/>
  <c r="N18" i="28"/>
  <c r="M18" i="28"/>
  <c r="P17" i="28"/>
  <c r="R17" i="28" s="1"/>
  <c r="T17" i="28" s="1"/>
  <c r="V17" i="28" s="1"/>
  <c r="X17" i="28" s="1"/>
  <c r="Z17" i="28" s="1"/>
  <c r="AB17" i="28" s="1"/>
  <c r="AD17" i="28" s="1"/>
  <c r="AF17" i="28" s="1"/>
  <c r="O17" i="28"/>
  <c r="Q17" i="28" s="1"/>
  <c r="S17" i="28" s="1"/>
  <c r="U17" i="28" s="1"/>
  <c r="W17" i="28" s="1"/>
  <c r="Y17" i="28" s="1"/>
  <c r="AA17" i="28" s="1"/>
  <c r="AC17" i="28" s="1"/>
  <c r="AE17" i="28" s="1"/>
  <c r="N17" i="28"/>
  <c r="M17" i="28"/>
  <c r="P16" i="28"/>
  <c r="R16" i="28" s="1"/>
  <c r="T16" i="28" s="1"/>
  <c r="V16" i="28" s="1"/>
  <c r="X16" i="28" s="1"/>
  <c r="Z16" i="28" s="1"/>
  <c r="AB16" i="28" s="1"/>
  <c r="AD16" i="28" s="1"/>
  <c r="AF16" i="28" s="1"/>
  <c r="O16" i="28"/>
  <c r="Q16" i="28" s="1"/>
  <c r="S16" i="28" s="1"/>
  <c r="U16" i="28" s="1"/>
  <c r="W16" i="28" s="1"/>
  <c r="Y16" i="28" s="1"/>
  <c r="AA16" i="28" s="1"/>
  <c r="AC16" i="28" s="1"/>
  <c r="AE16" i="28" s="1"/>
  <c r="N16" i="28"/>
  <c r="M16" i="28"/>
  <c r="P15" i="28"/>
  <c r="R15" i="28" s="1"/>
  <c r="T15" i="28" s="1"/>
  <c r="V15" i="28" s="1"/>
  <c r="X15" i="28" s="1"/>
  <c r="Z15" i="28" s="1"/>
  <c r="AB15" i="28" s="1"/>
  <c r="AD15" i="28" s="1"/>
  <c r="AF15" i="28" s="1"/>
  <c r="O15" i="28"/>
  <c r="Q15" i="28" s="1"/>
  <c r="S15" i="28" s="1"/>
  <c r="U15" i="28" s="1"/>
  <c r="W15" i="28" s="1"/>
  <c r="Y15" i="28" s="1"/>
  <c r="AA15" i="28" s="1"/>
  <c r="AC15" i="28" s="1"/>
  <c r="AE15" i="28" s="1"/>
  <c r="N15" i="28"/>
  <c r="M15" i="28"/>
  <c r="N14" i="28"/>
  <c r="M14" i="28"/>
  <c r="P13" i="28"/>
  <c r="R13" i="28" s="1"/>
  <c r="T13" i="28" s="1"/>
  <c r="V13" i="28" s="1"/>
  <c r="X13" i="28" s="1"/>
  <c r="Z13" i="28" s="1"/>
  <c r="AB13" i="28" s="1"/>
  <c r="AD13" i="28" s="1"/>
  <c r="AF13" i="28" s="1"/>
  <c r="O13" i="28"/>
  <c r="Q13" i="28" s="1"/>
  <c r="S13" i="28" s="1"/>
  <c r="U13" i="28" s="1"/>
  <c r="W13" i="28" s="1"/>
  <c r="Y13" i="28" s="1"/>
  <c r="AA13" i="28" s="1"/>
  <c r="AC13" i="28" s="1"/>
  <c r="AE13" i="28" s="1"/>
  <c r="N13" i="28"/>
  <c r="M13" i="28"/>
  <c r="P12" i="28"/>
  <c r="R12" i="28" s="1"/>
  <c r="T12" i="28" s="1"/>
  <c r="V12" i="28" s="1"/>
  <c r="O12" i="28"/>
  <c r="Q12" i="28" s="1"/>
  <c r="S12" i="28" s="1"/>
  <c r="U12" i="28" s="1"/>
  <c r="W12" i="28" s="1"/>
  <c r="Y12" i="28" s="1"/>
  <c r="AA12" i="28" s="1"/>
  <c r="AC12" i="28" s="1"/>
  <c r="AE12" i="28" s="1"/>
  <c r="N12" i="28"/>
  <c r="M12" i="28"/>
  <c r="P11" i="28"/>
  <c r="R11" i="28" s="1"/>
  <c r="T11" i="28" s="1"/>
  <c r="V11" i="28" s="1"/>
  <c r="X11" i="28" s="1"/>
  <c r="Z11" i="28" s="1"/>
  <c r="AB11" i="28" s="1"/>
  <c r="AD11" i="28" s="1"/>
  <c r="AF11" i="28" s="1"/>
  <c r="O11" i="28"/>
  <c r="Q11" i="28" s="1"/>
  <c r="S11" i="28" s="1"/>
  <c r="U11" i="28" s="1"/>
  <c r="W11" i="28" s="1"/>
  <c r="Y11" i="28" s="1"/>
  <c r="AA11" i="28" s="1"/>
  <c r="AC11" i="28" s="1"/>
  <c r="AE11" i="28" s="1"/>
  <c r="N11" i="28"/>
  <c r="M11" i="28"/>
  <c r="P10" i="28"/>
  <c r="R10" i="28" s="1"/>
  <c r="T10" i="28" s="1"/>
  <c r="V10" i="28" s="1"/>
  <c r="X10" i="28" s="1"/>
  <c r="Z10" i="28" s="1"/>
  <c r="AB10" i="28" s="1"/>
  <c r="AD10" i="28" s="1"/>
  <c r="AF10" i="28" s="1"/>
  <c r="O10" i="28"/>
  <c r="Q10" i="28" s="1"/>
  <c r="S10" i="28" s="1"/>
  <c r="U10" i="28" s="1"/>
  <c r="W10" i="28" s="1"/>
  <c r="Y10" i="28" s="1"/>
  <c r="AA10" i="28" s="1"/>
  <c r="AC10" i="28" s="1"/>
  <c r="AE10" i="28" s="1"/>
  <c r="N10" i="28"/>
  <c r="M10" i="28"/>
  <c r="P9" i="28"/>
  <c r="R9" i="28" s="1"/>
  <c r="T9" i="28" s="1"/>
  <c r="V9" i="28" s="1"/>
  <c r="X9" i="28" s="1"/>
  <c r="Z9" i="28" s="1"/>
  <c r="AB9" i="28" s="1"/>
  <c r="AD9" i="28" s="1"/>
  <c r="AF9" i="28" s="1"/>
  <c r="O9" i="28"/>
  <c r="Q9" i="28" s="1"/>
  <c r="S9" i="28" s="1"/>
  <c r="U9" i="28" s="1"/>
  <c r="W9" i="28" s="1"/>
  <c r="Y9" i="28" s="1"/>
  <c r="AA9" i="28" s="1"/>
  <c r="AC9" i="28" s="1"/>
  <c r="AE9" i="28" s="1"/>
  <c r="N9" i="28"/>
  <c r="M9" i="28"/>
  <c r="K18" i="28"/>
  <c r="K22" i="28"/>
  <c r="K21" i="28"/>
  <c r="K20" i="28"/>
  <c r="K19" i="28"/>
  <c r="K7" i="28"/>
  <c r="X12" i="28" l="1"/>
  <c r="Z12" i="28" s="1"/>
  <c r="AB12" i="28" s="1"/>
  <c r="AD12" i="28" s="1"/>
  <c r="AF12" i="28" s="1"/>
  <c r="K151" i="22"/>
  <c r="D9" i="25"/>
  <c r="M9" i="22" l="1"/>
  <c r="P16" i="22" l="1"/>
  <c r="R16" i="22" s="1"/>
  <c r="F23" i="22"/>
  <c r="M10" i="22"/>
  <c r="M11" i="22"/>
  <c r="M12" i="22"/>
  <c r="M13" i="22"/>
  <c r="M14" i="22"/>
  <c r="M15" i="22"/>
  <c r="M16" i="22"/>
  <c r="M17" i="22"/>
  <c r="M18" i="22"/>
  <c r="T19" i="22"/>
  <c r="V19" i="22" s="1"/>
  <c r="X19" i="22" s="1"/>
  <c r="Z19" i="22" s="1"/>
  <c r="AB19" i="22" s="1"/>
  <c r="AD19" i="22" s="1"/>
  <c r="AF19" i="22" s="1"/>
  <c r="S19" i="22"/>
  <c r="U19" i="22" s="1"/>
  <c r="W19" i="22" s="1"/>
  <c r="Y19" i="22" s="1"/>
  <c r="AA19" i="22" s="1"/>
  <c r="AC19" i="22" s="1"/>
  <c r="AE19" i="22" s="1"/>
  <c r="R12" i="22"/>
  <c r="H31" i="22" s="1"/>
  <c r="Q17" i="22"/>
  <c r="O18" i="22"/>
  <c r="P18" i="22"/>
  <c r="O12" i="22"/>
  <c r="Q12" i="22" s="1"/>
  <c r="O13" i="22"/>
  <c r="I16" i="22" s="1"/>
  <c r="P13" i="22"/>
  <c r="R13" i="22" s="1"/>
  <c r="I33" i="22" s="1"/>
  <c r="O15" i="22"/>
  <c r="F9" i="22" s="1"/>
  <c r="P15" i="22"/>
  <c r="R15" i="22" s="1"/>
  <c r="F24" i="22" s="1"/>
  <c r="O16" i="22"/>
  <c r="H11" i="22" s="1"/>
  <c r="P17" i="22"/>
  <c r="F22" i="22" s="1"/>
  <c r="N14" i="22"/>
  <c r="N15" i="22"/>
  <c r="N16" i="22"/>
  <c r="N17" i="22"/>
  <c r="N18" i="22"/>
  <c r="G13" i="26"/>
  <c r="O14" i="28" s="1"/>
  <c r="Q14" i="28" s="1"/>
  <c r="S14" i="28" s="1"/>
  <c r="U14" i="28" s="1"/>
  <c r="W14" i="28" s="1"/>
  <c r="Y14" i="28" s="1"/>
  <c r="AA14" i="28" s="1"/>
  <c r="AC14" i="28" s="1"/>
  <c r="AE14" i="28" s="1"/>
  <c r="O14" i="22" l="1"/>
  <c r="T15" i="22"/>
  <c r="F40" i="22" s="1"/>
  <c r="F8" i="22"/>
  <c r="T12" i="22"/>
  <c r="V12" i="22" s="1"/>
  <c r="R17" i="22"/>
  <c r="H30" i="22"/>
  <c r="S12" i="22"/>
  <c r="F39" i="22"/>
  <c r="S17" i="22"/>
  <c r="T13" i="22"/>
  <c r="H10" i="22"/>
  <c r="H23" i="22"/>
  <c r="Q18" i="22"/>
  <c r="Q13" i="22"/>
  <c r="H22" i="22"/>
  <c r="R18" i="22"/>
  <c r="Q15" i="22"/>
  <c r="H47" i="22"/>
  <c r="T16" i="22"/>
  <c r="H26" i="22"/>
  <c r="I17" i="22"/>
  <c r="Q16" i="22"/>
  <c r="Q14" i="22"/>
  <c r="G9" i="22"/>
  <c r="K150" i="22"/>
  <c r="K149" i="22"/>
  <c r="K148" i="22"/>
  <c r="K147" i="22"/>
  <c r="K146" i="22"/>
  <c r="K145" i="22"/>
  <c r="K144" i="22"/>
  <c r="K143" i="22"/>
  <c r="K142" i="22"/>
  <c r="K141" i="22"/>
  <c r="K140" i="22"/>
  <c r="K139" i="22"/>
  <c r="K138" i="22"/>
  <c r="K137" i="22"/>
  <c r="K136" i="22"/>
  <c r="K135" i="22"/>
  <c r="K134" i="22"/>
  <c r="K133" i="22"/>
  <c r="K132" i="22"/>
  <c r="K131" i="22"/>
  <c r="K130" i="22"/>
  <c r="K129" i="22"/>
  <c r="K128" i="22"/>
  <c r="K127" i="22"/>
  <c r="K126" i="22"/>
  <c r="K125" i="22"/>
  <c r="K124" i="22"/>
  <c r="K123" i="22"/>
  <c r="K122" i="22"/>
  <c r="K121" i="22"/>
  <c r="K120" i="22"/>
  <c r="K119" i="22"/>
  <c r="K118" i="22"/>
  <c r="K117" i="22"/>
  <c r="K116" i="22"/>
  <c r="K115" i="22"/>
  <c r="K114" i="22"/>
  <c r="K113" i="22"/>
  <c r="K112" i="22"/>
  <c r="K111" i="22"/>
  <c r="K110" i="22"/>
  <c r="K109" i="22"/>
  <c r="K108" i="22"/>
  <c r="K107" i="22"/>
  <c r="K106" i="22"/>
  <c r="K105" i="22"/>
  <c r="K104" i="22"/>
  <c r="K103" i="22"/>
  <c r="K102" i="22"/>
  <c r="K101" i="22"/>
  <c r="K100" i="22"/>
  <c r="K99" i="22"/>
  <c r="K98" i="22"/>
  <c r="K97" i="22"/>
  <c r="K96" i="22"/>
  <c r="K95" i="22"/>
  <c r="K94" i="22"/>
  <c r="K93" i="22"/>
  <c r="K92" i="22"/>
  <c r="K91" i="22"/>
  <c r="K90" i="22"/>
  <c r="K89" i="22"/>
  <c r="K88" i="22"/>
  <c r="K87" i="22"/>
  <c r="K86" i="22"/>
  <c r="K85" i="22"/>
  <c r="K84" i="22"/>
  <c r="K83" i="22"/>
  <c r="K82" i="22"/>
  <c r="K81" i="22"/>
  <c r="K80" i="22"/>
  <c r="K79" i="22"/>
  <c r="K78" i="22"/>
  <c r="K77" i="22"/>
  <c r="K76" i="22"/>
  <c r="K75" i="22"/>
  <c r="K74" i="22"/>
  <c r="K73" i="22"/>
  <c r="K72" i="22"/>
  <c r="K71" i="22"/>
  <c r="K70" i="22"/>
  <c r="K69" i="22"/>
  <c r="K68" i="22"/>
  <c r="K67" i="22"/>
  <c r="K66" i="22"/>
  <c r="K65" i="22"/>
  <c r="K64" i="22"/>
  <c r="K63" i="22"/>
  <c r="K62" i="22"/>
  <c r="K61" i="22"/>
  <c r="K60" i="22"/>
  <c r="K59" i="22"/>
  <c r="K58" i="22"/>
  <c r="K57" i="22"/>
  <c r="K56" i="22"/>
  <c r="K55" i="22"/>
  <c r="K54" i="22"/>
  <c r="K53" i="22"/>
  <c r="K52" i="22"/>
  <c r="K51" i="22"/>
  <c r="K50" i="22"/>
  <c r="K49" i="22"/>
  <c r="K48" i="22"/>
  <c r="K47" i="22"/>
  <c r="K46" i="22"/>
  <c r="K45" i="22"/>
  <c r="K44" i="22"/>
  <c r="K43" i="22"/>
  <c r="K42" i="22"/>
  <c r="K41" i="22"/>
  <c r="K40" i="22"/>
  <c r="K39" i="22"/>
  <c r="K38" i="22"/>
  <c r="K37" i="22"/>
  <c r="K36" i="22"/>
  <c r="K35" i="22"/>
  <c r="K34" i="22"/>
  <c r="K33" i="22"/>
  <c r="K32" i="22"/>
  <c r="K31" i="22"/>
  <c r="K30" i="22"/>
  <c r="K29" i="22"/>
  <c r="K28" i="22"/>
  <c r="K27" i="22"/>
  <c r="K26" i="22"/>
  <c r="K25" i="22"/>
  <c r="K24" i="22"/>
  <c r="K21" i="22"/>
  <c r="K22" i="22"/>
  <c r="K23" i="22"/>
  <c r="K20" i="22"/>
  <c r="K19" i="22"/>
  <c r="K18" i="22"/>
  <c r="K17" i="22"/>
  <c r="K16" i="22"/>
  <c r="K15" i="22"/>
  <c r="K14" i="22"/>
  <c r="K13" i="22"/>
  <c r="K12" i="22"/>
  <c r="K11" i="22"/>
  <c r="K10" i="22"/>
  <c r="K9" i="22"/>
  <c r="K8" i="22"/>
  <c r="P10" i="22"/>
  <c r="P11" i="22"/>
  <c r="O10" i="22"/>
  <c r="I21" i="22" s="1"/>
  <c r="O11" i="22"/>
  <c r="H14" i="22"/>
  <c r="N10" i="22"/>
  <c r="N11" i="22"/>
  <c r="N12" i="22"/>
  <c r="N13" i="22"/>
  <c r="H13" i="26"/>
  <c r="P9" i="22"/>
  <c r="O9" i="22"/>
  <c r="N9" i="22"/>
  <c r="V15" i="22" l="1"/>
  <c r="I18" i="22"/>
  <c r="P14" i="28"/>
  <c r="R14" i="28" s="1"/>
  <c r="T14" i="28" s="1"/>
  <c r="V14" i="28" s="1"/>
  <c r="X14" i="28" s="1"/>
  <c r="Z14" i="28" s="1"/>
  <c r="AB14" i="28" s="1"/>
  <c r="AD14" i="28" s="1"/>
  <c r="AF14" i="28" s="1"/>
  <c r="P14" i="22"/>
  <c r="O6" i="22" s="1"/>
  <c r="I13" i="22"/>
  <c r="I19" i="22"/>
  <c r="S14" i="22"/>
  <c r="G25" i="22"/>
  <c r="V16" i="22"/>
  <c r="H42" i="22"/>
  <c r="F25" i="22"/>
  <c r="S15" i="22"/>
  <c r="H39" i="22"/>
  <c r="S18" i="22"/>
  <c r="S16" i="22"/>
  <c r="H27" i="22"/>
  <c r="H38" i="22"/>
  <c r="T18" i="22"/>
  <c r="X15" i="22"/>
  <c r="F56" i="22"/>
  <c r="I20" i="22"/>
  <c r="I32" i="22"/>
  <c r="S13" i="22"/>
  <c r="V13" i="22"/>
  <c r="I49" i="22"/>
  <c r="Q11" i="22"/>
  <c r="I12" i="22"/>
  <c r="U17" i="22"/>
  <c r="F55" i="22"/>
  <c r="R11" i="22"/>
  <c r="X12" i="22"/>
  <c r="H63" i="22"/>
  <c r="H46" i="22"/>
  <c r="U12" i="22"/>
  <c r="T17" i="22"/>
  <c r="F38" i="22"/>
  <c r="Q9" i="22"/>
  <c r="R10" i="22"/>
  <c r="H15" i="22"/>
  <c r="Q10" i="22"/>
  <c r="R9" i="22"/>
  <c r="G8" i="22" l="1"/>
  <c r="R14" i="22"/>
  <c r="V17" i="22"/>
  <c r="F54" i="22"/>
  <c r="W17" i="22"/>
  <c r="F71" i="22"/>
  <c r="X13" i="22"/>
  <c r="I65" i="22"/>
  <c r="H43" i="22"/>
  <c r="U16" i="22"/>
  <c r="G41" i="22"/>
  <c r="U14" i="22"/>
  <c r="T10" i="22"/>
  <c r="I36" i="22"/>
  <c r="W12" i="22"/>
  <c r="H62" i="22"/>
  <c r="U13" i="22"/>
  <c r="I48" i="22"/>
  <c r="U18" i="22"/>
  <c r="H55" i="22"/>
  <c r="T9" i="22"/>
  <c r="I34" i="22"/>
  <c r="S9" i="22"/>
  <c r="I35" i="22"/>
  <c r="T11" i="22"/>
  <c r="I29" i="22"/>
  <c r="S11" i="22"/>
  <c r="I28" i="22"/>
  <c r="Z15" i="22"/>
  <c r="F72" i="22"/>
  <c r="X16" i="22"/>
  <c r="H58" i="22"/>
  <c r="Z12" i="22"/>
  <c r="H79" i="22"/>
  <c r="S10" i="22"/>
  <c r="I37" i="22"/>
  <c r="H54" i="22"/>
  <c r="V18" i="22"/>
  <c r="U15" i="22"/>
  <c r="F41" i="22"/>
  <c r="G24" i="22" l="1"/>
  <c r="T14" i="22"/>
  <c r="Y12" i="22"/>
  <c r="H78" i="22"/>
  <c r="Z13" i="22"/>
  <c r="I81" i="22"/>
  <c r="X17" i="22"/>
  <c r="F70" i="22"/>
  <c r="W15" i="22"/>
  <c r="F57" i="22"/>
  <c r="U10" i="22"/>
  <c r="I53" i="22"/>
  <c r="Z16" i="22"/>
  <c r="H74" i="22"/>
  <c r="U11" i="22"/>
  <c r="I44" i="22"/>
  <c r="U9" i="22"/>
  <c r="I51" i="22"/>
  <c r="W18" i="22"/>
  <c r="H71" i="22"/>
  <c r="W13" i="22"/>
  <c r="I64" i="22"/>
  <c r="W16" i="22"/>
  <c r="H59" i="22"/>
  <c r="X18" i="22"/>
  <c r="H70" i="22"/>
  <c r="V10" i="22"/>
  <c r="I52" i="22"/>
  <c r="Y17" i="22"/>
  <c r="F87" i="22"/>
  <c r="AB12" i="22"/>
  <c r="H95" i="22"/>
  <c r="AB15" i="22"/>
  <c r="F88" i="22"/>
  <c r="V11" i="22"/>
  <c r="I45" i="22"/>
  <c r="V9" i="22"/>
  <c r="I50" i="22"/>
  <c r="W14" i="22"/>
  <c r="G57" i="22"/>
  <c r="D5" i="25"/>
  <c r="G40" i="22" l="1"/>
  <c r="V14" i="22"/>
  <c r="X11" i="22"/>
  <c r="I61" i="22"/>
  <c r="AD12" i="22"/>
  <c r="H111" i="22"/>
  <c r="X10" i="22"/>
  <c r="I68" i="22"/>
  <c r="Y16" i="22"/>
  <c r="H75" i="22"/>
  <c r="Y18" i="22"/>
  <c r="H87" i="22"/>
  <c r="W11" i="22"/>
  <c r="I60" i="22"/>
  <c r="W10" i="22"/>
  <c r="I69" i="22"/>
  <c r="Z17" i="22"/>
  <c r="F86" i="22"/>
  <c r="AA12" i="22"/>
  <c r="H94" i="22"/>
  <c r="Y14" i="22"/>
  <c r="G73" i="22"/>
  <c r="X9" i="22"/>
  <c r="I66" i="22"/>
  <c r="AD15" i="22"/>
  <c r="F104" i="22"/>
  <c r="AA17" i="22"/>
  <c r="F103" i="22"/>
  <c r="Z18" i="22"/>
  <c r="H86" i="22"/>
  <c r="Y13" i="22"/>
  <c r="I80" i="22"/>
  <c r="W9" i="22"/>
  <c r="I67" i="22"/>
  <c r="AB16" i="22"/>
  <c r="H90" i="22"/>
  <c r="Y15" i="22"/>
  <c r="F73" i="22"/>
  <c r="AB13" i="22"/>
  <c r="I97" i="22"/>
  <c r="X14" i="22" l="1"/>
  <c r="G56" i="22"/>
  <c r="AD16" i="22"/>
  <c r="H106" i="22"/>
  <c r="AA13" i="22"/>
  <c r="I96" i="22"/>
  <c r="Z9" i="22"/>
  <c r="I82" i="22"/>
  <c r="Y10" i="22"/>
  <c r="I85" i="22"/>
  <c r="Z10" i="22"/>
  <c r="I84" i="22"/>
  <c r="AA15" i="22"/>
  <c r="F89" i="22"/>
  <c r="Y9" i="22"/>
  <c r="I83" i="22"/>
  <c r="AB18" i="22"/>
  <c r="H102" i="22"/>
  <c r="AF15" i="22"/>
  <c r="F120" i="22"/>
  <c r="AA14" i="22"/>
  <c r="G89" i="22"/>
  <c r="AB17" i="22"/>
  <c r="F102" i="22"/>
  <c r="Y11" i="22"/>
  <c r="I76" i="22"/>
  <c r="AA16" i="22"/>
  <c r="H91" i="22"/>
  <c r="AD13" i="22"/>
  <c r="I113" i="22"/>
  <c r="AC17" i="22"/>
  <c r="F119" i="22"/>
  <c r="AC12" i="22"/>
  <c r="H110" i="22"/>
  <c r="AA18" i="22"/>
  <c r="H103" i="22"/>
  <c r="Z11" i="22"/>
  <c r="I77" i="22"/>
  <c r="AF12" i="22"/>
  <c r="H127" i="22"/>
  <c r="H143" i="22" s="1"/>
  <c r="H159" i="22" s="1"/>
  <c r="F152" i="22" l="1"/>
  <c r="F136" i="22"/>
  <c r="Z14" i="22"/>
  <c r="G72" i="22"/>
  <c r="AC18" i="22"/>
  <c r="H119" i="22"/>
  <c r="AE17" i="22"/>
  <c r="F135" i="22"/>
  <c r="AC16" i="22"/>
  <c r="H107" i="22"/>
  <c r="AD17" i="22"/>
  <c r="F118" i="22"/>
  <c r="AA9" i="22"/>
  <c r="I99" i="22"/>
  <c r="AB10" i="22"/>
  <c r="I100" i="22"/>
  <c r="AB9" i="22"/>
  <c r="I98" i="22"/>
  <c r="AF16" i="22"/>
  <c r="H122" i="22"/>
  <c r="H138" i="22" s="1"/>
  <c r="H154" i="22" s="1"/>
  <c r="AB11" i="22"/>
  <c r="I93" i="22"/>
  <c r="AE12" i="22"/>
  <c r="H126" i="22"/>
  <c r="H142" i="22" s="1"/>
  <c r="H158" i="22" s="1"/>
  <c r="AF13" i="22"/>
  <c r="I129" i="22"/>
  <c r="AA11" i="22"/>
  <c r="I92" i="22"/>
  <c r="AC14" i="22"/>
  <c r="G105" i="22"/>
  <c r="AD18" i="22"/>
  <c r="H118" i="22"/>
  <c r="AC15" i="22"/>
  <c r="F105" i="22"/>
  <c r="AA10" i="22"/>
  <c r="I101" i="22"/>
  <c r="AC13" i="22"/>
  <c r="I112" i="22"/>
  <c r="AB14" i="22" l="1"/>
  <c r="G88" i="22"/>
  <c r="AE13" i="22"/>
  <c r="I128" i="22"/>
  <c r="AE15" i="22"/>
  <c r="F121" i="22"/>
  <c r="AE14" i="22"/>
  <c r="G121" i="22"/>
  <c r="AD11" i="22"/>
  <c r="I109" i="22"/>
  <c r="AD10" i="22"/>
  <c r="I116" i="22"/>
  <c r="AF17" i="22"/>
  <c r="F134" i="22"/>
  <c r="AC10" i="22"/>
  <c r="I117" i="22"/>
  <c r="AF18" i="22"/>
  <c r="H134" i="22"/>
  <c r="H150" i="22" s="1"/>
  <c r="H166" i="22" s="1"/>
  <c r="AC11" i="22"/>
  <c r="I108" i="22"/>
  <c r="AD9" i="22"/>
  <c r="I114" i="22"/>
  <c r="AC9" i="22"/>
  <c r="I115" i="22"/>
  <c r="AE16" i="22"/>
  <c r="H123" i="22"/>
  <c r="H139" i="22" s="1"/>
  <c r="H155" i="22" s="1"/>
  <c r="AE18" i="22"/>
  <c r="H135" i="22"/>
  <c r="H151" i="22" s="1"/>
  <c r="H167" i="22" s="1"/>
  <c r="D6" i="25"/>
  <c r="F153" i="22" l="1"/>
  <c r="F137" i="22"/>
  <c r="G137" i="22"/>
  <c r="G153" i="22"/>
  <c r="G104" i="22"/>
  <c r="AD14" i="22"/>
  <c r="AF9" i="22"/>
  <c r="I130" i="22"/>
  <c r="I146" i="22" s="1"/>
  <c r="I162" i="22" s="1"/>
  <c r="AF11" i="22"/>
  <c r="I125" i="22"/>
  <c r="I141" i="22" s="1"/>
  <c r="I157" i="22" s="1"/>
  <c r="AE9" i="22"/>
  <c r="I131" i="22"/>
  <c r="I147" i="22" s="1"/>
  <c r="I163" i="22" s="1"/>
  <c r="AE11" i="22"/>
  <c r="I124" i="22"/>
  <c r="I140" i="22" s="1"/>
  <c r="I156" i="22" s="1"/>
  <c r="AE10" i="22"/>
  <c r="I133" i="22"/>
  <c r="I149" i="22" s="1"/>
  <c r="AF10" i="22"/>
  <c r="I132" i="22"/>
  <c r="I148" i="22" s="1"/>
  <c r="K15" i="28"/>
  <c r="D7" i="25"/>
  <c r="I165" i="22" l="1"/>
  <c r="I164" i="22"/>
  <c r="AF14" i="22"/>
  <c r="G120" i="22"/>
  <c r="K17" i="28"/>
  <c r="K16" i="28"/>
  <c r="K11" i="28"/>
  <c r="G136" i="22" l="1"/>
  <c r="G152" i="22"/>
  <c r="D8" i="25"/>
  <c r="D10" i="25" l="1"/>
  <c r="D11" i="25"/>
  <c r="D12" i="25" l="1"/>
  <c r="D13" i="25" l="1"/>
  <c r="D14" i="25" l="1"/>
  <c r="D15" i="25" l="1"/>
  <c r="D16" i="25"/>
  <c r="D17" i="25" l="1"/>
  <c r="D18" i="25"/>
  <c r="D19" i="2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Martin Hagberg</author>
  </authors>
  <commentList>
    <comment ref="B2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6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Martin Hagberg:</t>
        </r>
        <r>
          <rPr>
            <sz val="9"/>
            <color indexed="81"/>
            <rFont val="Tahoma"/>
            <family val="2"/>
          </rPr>
          <t xml:space="preserve">
Ida Adolfsson:
The AFA is based on infromation from RAMES nov 12. More info: SUBRES_ELC_IMPEXP_Trans=&gt;LIneCup Ramese 2015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Olexandr Balyk</author>
  </authors>
  <commentList>
    <comment ref="J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Olexandr Balyk:</t>
        </r>
        <r>
          <rPr>
            <sz val="9"/>
            <color indexed="81"/>
            <rFont val="Tahoma"/>
            <family val="2"/>
          </rPr>
          <t xml:space="preserve">
Inter-/extrapolation rule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Olexandr Balyk</author>
  </authors>
  <commentList>
    <comment ref="J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Olexandr Balyk:</t>
        </r>
        <r>
          <rPr>
            <sz val="9"/>
            <color indexed="81"/>
            <rFont val="Tahoma"/>
            <family val="2"/>
          </rPr>
          <t xml:space="preserve">
Inter-/extrapolation rule</t>
        </r>
      </text>
    </comment>
  </commentList>
</comments>
</file>

<file path=xl/sharedStrings.xml><?xml version="1.0" encoding="utf-8"?>
<sst xmlns="http://schemas.openxmlformats.org/spreadsheetml/2006/main" count="1483" uniqueCount="200">
  <si>
    <t>AllRegions</t>
  </si>
  <si>
    <t>~TFM_AVA</t>
  </si>
  <si>
    <t>PSET_SET</t>
  </si>
  <si>
    <t>PSET_PN</t>
  </si>
  <si>
    <t>*</t>
  </si>
  <si>
    <t>~TFM_INS</t>
  </si>
  <si>
    <t>TimeSlice</t>
  </si>
  <si>
    <t>LimType</t>
  </si>
  <si>
    <t>Attribute</t>
  </si>
  <si>
    <t>Year</t>
  </si>
  <si>
    <t>Pset_PN</t>
  </si>
  <si>
    <t>Import</t>
  </si>
  <si>
    <t>Export</t>
  </si>
  <si>
    <t>Transmission lines</t>
  </si>
  <si>
    <t>Transmisson lines [GW]</t>
  </si>
  <si>
    <t>Eksport</t>
  </si>
  <si>
    <t>IMPELC*,EXPELC*</t>
  </si>
  <si>
    <t>UP</t>
  </si>
  <si>
    <t>CAP_BND</t>
  </si>
  <si>
    <t>2025-2035</t>
  </si>
  <si>
    <t>2015-17</t>
  </si>
  <si>
    <t>Date</t>
  </si>
  <si>
    <t>Name</t>
  </si>
  <si>
    <t>Sheet Name</t>
  </si>
  <si>
    <t>Cells</t>
  </si>
  <si>
    <t>Comments</t>
  </si>
  <si>
    <t>Olexandr Balyk</t>
  </si>
  <si>
    <t>AVA</t>
  </si>
  <si>
    <t>Change from Mauri: availability of all the processes is first set to 0; it is then set to "1" one by one where they are available</t>
  </si>
  <si>
    <t>\I: Unit</t>
  </si>
  <si>
    <t>PJ</t>
  </si>
  <si>
    <t>n/a</t>
  </si>
  <si>
    <t>LineCap</t>
  </si>
  <si>
    <t>Added a column with units</t>
  </si>
  <si>
    <t>Prices_TS</t>
  </si>
  <si>
    <t>Changed NCAP_BND to CAP_BND to maintain a uniform approach</t>
  </si>
  <si>
    <t>Streamlined the table: incl. making sure all the data comes from the linked table</t>
  </si>
  <si>
    <t>Rikke Næraa</t>
  </si>
  <si>
    <t>Data_TS_Price</t>
  </si>
  <si>
    <t>this file should be updated when TS is changed Table (C7:N38) is copied from "2014-02-24 Time slices_ prices 2014-07-11.xlsb" , sheet " 2011 Data &amp; Results (AB11:AC42 and AM11:AV42)</t>
  </si>
  <si>
    <t xml:space="preserve">Green cells are updated to 4 TS nov </t>
  </si>
  <si>
    <t xml:space="preserve">The values in the table are updated with the 2015 calculation from Energinet.dk </t>
  </si>
  <si>
    <t>2011-2013</t>
  </si>
  <si>
    <t>The capacities for 2011-13 for the connection to Norwey has been set equal to the 2010 value, according to Energy.dk the connection was not extended until 2014 http://www.energinet.dk/DA/ANLAEG-OG-PROJEKTER/Generelt-om-elanlaeg/Sider/Elforbindelser-til-udlandet.aspx</t>
  </si>
  <si>
    <t>AF</t>
  </si>
  <si>
    <t>Forbindelse</t>
  </si>
  <si>
    <t>Fra</t>
  </si>
  <si>
    <t>Til</t>
  </si>
  <si>
    <t>Eksport kap.</t>
  </si>
  <si>
    <t>(MW)</t>
  </si>
  <si>
    <t>Import kap.</t>
  </si>
  <si>
    <t>Udetid</t>
  </si>
  <si>
    <t>Årlig udveksling (TWh)</t>
  </si>
  <si>
    <t>DK-East</t>
  </si>
  <si>
    <t>Sweden</t>
  </si>
  <si>
    <t>m</t>
  </si>
  <si>
    <t>DK-West</t>
  </si>
  <si>
    <t>Kontiskan1-2</t>
  </si>
  <si>
    <t>Finland</t>
  </si>
  <si>
    <t>Germany</t>
  </si>
  <si>
    <t>Poland</t>
  </si>
  <si>
    <t>SweLit (fra 2016)</t>
  </si>
  <si>
    <t>Lithuania</t>
  </si>
  <si>
    <t>-0,5 ¤</t>
  </si>
  <si>
    <t>-2,239 h</t>
  </si>
  <si>
    <t xml:space="preserve">The transmission capacity to west germany and to Norway from DKW is adjusted in accordance with data used in the Energy forcast 2015- Copied to sheet LineCap RAMSES 2015 </t>
  </si>
  <si>
    <t>Transmission to DE1 removed(DE! do not exist, same price hole DE), replaced by transmiossion to UK -DKE  (and Krigers Flak was  allready includfed in DE)</t>
  </si>
  <si>
    <t>ANNUAL</t>
  </si>
  <si>
    <t>all values for 2025 is changed to 100% as it made no sence that it should be 100 for DKW to DE and not for the rest</t>
  </si>
  <si>
    <t>DE1 Have been changed to UK but the prices have not been changed jet</t>
  </si>
  <si>
    <t xml:space="preserve">UK removed from all sheets- </t>
  </si>
  <si>
    <t>SE1</t>
  </si>
  <si>
    <t>SE2</t>
  </si>
  <si>
    <t>SE3</t>
  </si>
  <si>
    <t>SE4</t>
  </si>
  <si>
    <t>Øresund SE4-DKE</t>
  </si>
  <si>
    <t>Hasle-Borrby DKE-SE4</t>
  </si>
  <si>
    <t>Tyskland-SverigeSE4</t>
  </si>
  <si>
    <t>https://www.nordpoolspot.com/globalassets/download-center/tso/principles-for-determining-the-transfer-capacities.pdf</t>
  </si>
  <si>
    <t>http://ei.se/Documents/Publikationer/rapporter_och_pm/Rapporter%202015/Ei_R2015_12.pdf</t>
  </si>
  <si>
    <t>http://www.statnett.no/Global/Dokumenter/Media/Nyheter%202014/Nordic%20Grid%20Development%20Plan.pdf</t>
  </si>
  <si>
    <t>&lt;</t>
  </si>
  <si>
    <t>Sverige(SE1) -Norge NO4</t>
  </si>
  <si>
    <t>SE4-Poland</t>
  </si>
  <si>
    <t>Sweden SE1</t>
  </si>
  <si>
    <t>Sweden SE4</t>
  </si>
  <si>
    <t>Sweden SE3</t>
  </si>
  <si>
    <t>Norway NO4</t>
  </si>
  <si>
    <t>Sweden SE2</t>
  </si>
  <si>
    <t>Sweden SE2 Norge NO3</t>
  </si>
  <si>
    <t>Norway NO3</t>
  </si>
  <si>
    <t>Sweden SE3 Norge NO1</t>
  </si>
  <si>
    <t>Norway NO1</t>
  </si>
  <si>
    <t>Sweden SE2 NorgeNO4</t>
  </si>
  <si>
    <t>Finland FI</t>
  </si>
  <si>
    <t>Sverige SE1-Finland</t>
  </si>
  <si>
    <t xml:space="preserve">Norway </t>
  </si>
  <si>
    <t>Sverige SE3-Finland</t>
  </si>
  <si>
    <t>Øresund DKE-SE4</t>
  </si>
  <si>
    <t>Kontiskan 1-2 DKW- SE3</t>
  </si>
  <si>
    <t>Sverige(SE1) -Norway NO4</t>
  </si>
  <si>
    <t>Sweden SE2 NorgeNON</t>
  </si>
  <si>
    <t>Norway NON</t>
  </si>
  <si>
    <t>Sweden SE3 Norge NOS</t>
  </si>
  <si>
    <t>IMPELC-NON</t>
  </si>
  <si>
    <t>EXPELC-NON</t>
  </si>
  <si>
    <t>IMPELC-NOS</t>
  </si>
  <si>
    <t>EXPELC-NOS</t>
  </si>
  <si>
    <t>IMPELC-DKE</t>
  </si>
  <si>
    <t>EXPELC-DKE</t>
  </si>
  <si>
    <t>IMPELC-DKW</t>
  </si>
  <si>
    <t>EXPELC-DKW</t>
  </si>
  <si>
    <t>Norway NO2</t>
  </si>
  <si>
    <t>Sweden SE1 Norge NON</t>
  </si>
  <si>
    <t xml:space="preserve">Ida Adolfsson </t>
  </si>
  <si>
    <t>F9:I26</t>
  </si>
  <si>
    <t>Change to Swedish conditions and add two regions for Norway and Denmark</t>
  </si>
  <si>
    <t>Linecap</t>
  </si>
  <si>
    <t>B4:K150, M9:AF19</t>
  </si>
  <si>
    <t>Change to Swedish conditions</t>
  </si>
  <si>
    <t>Price_TS</t>
  </si>
  <si>
    <t>A1:FR60</t>
  </si>
  <si>
    <t>Updated with swedish conditions. To do: update with the right price</t>
  </si>
  <si>
    <t>Martin Hagberg</t>
  </si>
  <si>
    <t>Adjusted errors in denotations (IMP / EXP etc). Prices need to be fixed</t>
  </si>
  <si>
    <t>\I:</t>
  </si>
  <si>
    <t>Availability, fraction</t>
  </si>
  <si>
    <t>AFA</t>
  </si>
  <si>
    <t>IMPELC-SEDE</t>
  </si>
  <si>
    <t>EXPELC-SEDE</t>
  </si>
  <si>
    <t>IMPELC-SELT</t>
  </si>
  <si>
    <t>EXPELC-SELT</t>
  </si>
  <si>
    <t>IMPELC-SEPL</t>
  </si>
  <si>
    <t>EXPELC-SEPL</t>
  </si>
  <si>
    <t>IMPELC-SEFI</t>
  </si>
  <si>
    <t>EXPELC-SEFI</t>
  </si>
  <si>
    <t>NETTO  UTLANDSUTBYTE</t>
  </si>
  <si>
    <t>IMPORT</t>
  </si>
  <si>
    <t>EXPORT</t>
  </si>
  <si>
    <t>NETTO</t>
  </si>
  <si>
    <t>Danmark</t>
  </si>
  <si>
    <t>Norge</t>
  </si>
  <si>
    <t>Polen</t>
  </si>
  <si>
    <t>Tyskland</t>
  </si>
  <si>
    <t>SUMMA</t>
  </si>
  <si>
    <r>
      <t>BRUTTO</t>
    </r>
    <r>
      <rPr>
        <sz val="10"/>
        <rFont val="Arial"/>
        <family val="2"/>
      </rPr>
      <t xml:space="preserve"> IMPORT/EXPORT</t>
    </r>
  </si>
  <si>
    <t>SVK data</t>
  </si>
  <si>
    <t>GWh</t>
  </si>
  <si>
    <t>Jämförelse medel</t>
  </si>
  <si>
    <t>SE - PL</t>
  </si>
  <si>
    <t>SE - DE</t>
  </si>
  <si>
    <t>SE3 - NO1</t>
  </si>
  <si>
    <t>SE3 - DK1</t>
  </si>
  <si>
    <t>SE4 - DK2</t>
  </si>
  <si>
    <t>SE1 - FI</t>
  </si>
  <si>
    <t>SE3 - FI</t>
  </si>
  <si>
    <t>SE1 - NO4</t>
  </si>
  <si>
    <t>SE2 - NO3</t>
  </si>
  <si>
    <t>SE2 - NO4</t>
  </si>
  <si>
    <t>SE1 - SE2</t>
  </si>
  <si>
    <t>SE2 - SE3</t>
  </si>
  <si>
    <t>SE3 - SE4</t>
  </si>
  <si>
    <t>SE4 - LT</t>
  </si>
  <si>
    <t>For details, see exchange-se-connections_calc.xls (DOCUMENTATION folder)</t>
  </si>
  <si>
    <t>Calculated average utilization factor for connections for import and export respectively (2013, 2014, 2015, 2016)</t>
  </si>
  <si>
    <t>x</t>
  </si>
  <si>
    <t>X</t>
  </si>
  <si>
    <t>DEACTIVATED~TFM_INS</t>
  </si>
  <si>
    <t>See sheet AF</t>
  </si>
  <si>
    <t>FX</t>
  </si>
  <si>
    <t>INVCOST</t>
  </si>
  <si>
    <t>Invest</t>
  </si>
  <si>
    <t>Meuros 2014/MW</t>
  </si>
  <si>
    <t>Meuros 2014/Pja</t>
  </si>
  <si>
    <t>Average across the Nordics</t>
  </si>
  <si>
    <t>Allocation to single region of the pair</t>
  </si>
  <si>
    <t>1 Mwh to 1 PJ</t>
  </si>
  <si>
    <t>Meuros 2014 / Pja</t>
  </si>
  <si>
    <t>NETP 2016 data, extracted from the figures on the right</t>
  </si>
  <si>
    <t>2030-2050</t>
  </si>
  <si>
    <t>Norway</t>
  </si>
  <si>
    <t>MW</t>
  </si>
  <si>
    <t>additional MW</t>
  </si>
  <si>
    <t>FI</t>
  </si>
  <si>
    <t>NO1</t>
  </si>
  <si>
    <t>UK</t>
  </si>
  <si>
    <t>NO2</t>
  </si>
  <si>
    <t>DE</t>
  </si>
  <si>
    <t>DKW</t>
  </si>
  <si>
    <t>NL</t>
  </si>
  <si>
    <t>LV</t>
  </si>
  <si>
    <t>Denmark</t>
  </si>
  <si>
    <t>DKE</t>
  </si>
  <si>
    <t>PL</t>
  </si>
  <si>
    <t>LT</t>
  </si>
  <si>
    <t>Pja</t>
  </si>
  <si>
    <t>additional Pja</t>
  </si>
  <si>
    <t>Put AF = 1 from 2025 (to align with assumptions in NO and DK)</t>
  </si>
  <si>
    <t>Mikkel Bosack</t>
  </si>
  <si>
    <t>Deleted all exogenous nordic trade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</si>
</sst>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 * #,##0.00_ ;_ * \-#,##0.00_ ;_ * &quot;-&quot;??_ ;_ @_ "/>
    <numFmt numFmtId="165" formatCode="_(* #,##0_);_(* \(#,##0\);_(* &quot;-&quot;_);_(@_)"/>
    <numFmt numFmtId="166" formatCode="_(* #,##0.00_);_(* \(#,##0.00\);_(* &quot;-&quot;??_);_(@_)"/>
    <numFmt numFmtId="167" formatCode="0.0"/>
    <numFmt numFmtId="168" formatCode="_([$€]* #,##0.00_);_([$€]* \(#,##0.00\);_([$€]* &quot;-&quot;??_);_(@_)"/>
    <numFmt numFmtId="169" formatCode="_-[$€-2]\ * #,##0.00_-;\-[$€-2]\ * #,##0.00_-;_-[$€-2]\ * &quot;-&quot;??_-"/>
    <numFmt numFmtId="170" formatCode="_-&quot;€&quot;\ * #,##0.00_-;\-&quot;€&quot;\ * #,##0.00_-;_-&quot;€&quot;\ * &quot;-&quot;??_-;_-@_-"/>
    <numFmt numFmtId="171" formatCode="#,##0;\-\ #,##0;_-\ &quot;- &quot;"/>
    <numFmt numFmtId="172" formatCode="0.0%"/>
    <numFmt numFmtId="173" formatCode="#,##0;#\ ##0"/>
    <numFmt numFmtId="174" formatCode="#,##0.0"/>
    <numFmt numFmtId="175" formatCode="0.0000"/>
  </numFmts>
  <fonts count="9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b/>
      <sz val="9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8"/>
      <color rgb="FFFF0000"/>
      <name val="Verdana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1"/>
    </font>
    <font>
      <sz val="18"/>
      <color theme="3"/>
      <name val="Cambria"/>
      <family val="2"/>
      <scheme val="major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i/>
      <sz val="11"/>
      <name val="Calibri"/>
      <family val="2"/>
      <scheme val="minor"/>
    </font>
    <font>
      <b/>
      <sz val="8"/>
      <color indexed="81"/>
      <name val="Tahoma"/>
      <family val="2"/>
    </font>
    <font>
      <sz val="10"/>
      <color rgb="FF00B0F0"/>
      <name val="Arial"/>
      <family val="2"/>
    </font>
    <font>
      <sz val="10"/>
      <name val="Arial"/>
      <family val="2"/>
    </font>
  </fonts>
  <fills count="6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163">
    <xf numFmtId="0" fontId="0" fillId="0" borderId="0"/>
    <xf numFmtId="0" fontId="43" fillId="28" borderId="0" applyNumberFormat="0" applyBorder="0" applyAlignment="0" applyProtection="0"/>
    <xf numFmtId="0" fontId="43" fillId="29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2" borderId="0" applyNumberFormat="0" applyBorder="0" applyAlignment="0" applyProtection="0"/>
    <xf numFmtId="0" fontId="43" fillId="33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37" borderId="0" applyNumberFormat="0" applyBorder="0" applyAlignment="0" applyProtection="0"/>
    <xf numFmtId="0" fontId="43" fillId="38" borderId="0" applyNumberFormat="0" applyBorder="0" applyAlignment="0" applyProtection="0"/>
    <xf numFmtId="0" fontId="43" fillId="39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3" fillId="0" borderId="0" applyNumberFormat="0" applyFont="0" applyFill="0" applyBorder="0" applyProtection="0">
      <alignment horizontal="left" vertical="center" indent="5"/>
    </xf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44" fillId="42" borderId="0" applyNumberFormat="0" applyBorder="0" applyAlignment="0" applyProtection="0"/>
    <xf numFmtId="0" fontId="44" fillId="43" borderId="0" applyNumberFormat="0" applyBorder="0" applyAlignment="0" applyProtection="0"/>
    <xf numFmtId="0" fontId="44" fillId="44" borderId="0" applyNumberFormat="0" applyBorder="0" applyAlignment="0" applyProtection="0"/>
    <xf numFmtId="0" fontId="44" fillId="45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4" fontId="18" fillId="20" borderId="1">
      <alignment horizontal="right" vertical="center"/>
    </xf>
    <xf numFmtId="4" fontId="18" fillId="20" borderId="1">
      <alignment horizontal="right" vertical="center"/>
    </xf>
    <xf numFmtId="0" fontId="45" fillId="52" borderId="0" applyNumberFormat="0" applyBorder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46" fillId="53" borderId="27" applyNumberFormat="0" applyAlignment="0" applyProtection="0"/>
    <xf numFmtId="0" fontId="34" fillId="0" borderId="3" applyNumberFormat="0" applyFill="0" applyAlignment="0" applyProtection="0"/>
    <xf numFmtId="0" fontId="27" fillId="22" borderId="4" applyNumberFormat="0" applyAlignment="0" applyProtection="0"/>
    <xf numFmtId="0" fontId="47" fillId="54" borderId="28" applyNumberFormat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5">
      <alignment horizontal="left" vertical="center" wrapText="1" indent="2"/>
    </xf>
    <xf numFmtId="168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5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55" borderId="0" applyNumberFormat="0" applyBorder="0" applyAlignment="0" applyProtection="0"/>
    <xf numFmtId="0" fontId="50" fillId="0" borderId="29" applyNumberFormat="0" applyFill="0" applyAlignment="0" applyProtection="0"/>
    <xf numFmtId="0" fontId="51" fillId="0" borderId="30" applyNumberFormat="0" applyFill="0" applyAlignment="0" applyProtection="0"/>
    <xf numFmtId="0" fontId="52" fillId="0" borderId="31" applyNumberFormat="0" applyFill="0" applyAlignment="0" applyProtection="0"/>
    <xf numFmtId="0" fontId="52" fillId="0" borderId="0" applyNumberFormat="0" applyFill="0" applyBorder="0" applyAlignment="0" applyProtection="0"/>
    <xf numFmtId="0" fontId="53" fillId="56" borderId="27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0" fontId="33" fillId="7" borderId="2" applyNumberFormat="0" applyAlignment="0" applyProtection="0"/>
    <xf numFmtId="4" fontId="19" fillId="0" borderId="0" applyBorder="0">
      <alignment horizontal="right" vertical="center"/>
    </xf>
    <xf numFmtId="0" fontId="54" fillId="0" borderId="32" applyNumberFormat="0" applyFill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55" fillId="57" borderId="0" applyNumberFormat="0" applyBorder="0" applyAlignment="0" applyProtection="0"/>
    <xf numFmtId="0" fontId="35" fillId="2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5" fillId="0" borderId="0"/>
    <xf numFmtId="0" fontId="13" fillId="0" borderId="0"/>
    <xf numFmtId="0" fontId="43" fillId="0" borderId="0"/>
    <xf numFmtId="0" fontId="15" fillId="0" borderId="0"/>
    <xf numFmtId="0" fontId="43" fillId="0" borderId="0"/>
    <xf numFmtId="4" fontId="19" fillId="0" borderId="1" applyFill="0" applyBorder="0" applyProtection="0">
      <alignment horizontal="right" vertical="center"/>
    </xf>
    <xf numFmtId="0" fontId="20" fillId="0" borderId="0" applyNumberFormat="0" applyFill="0" applyBorder="0" applyProtection="0">
      <alignment horizontal="left" vertical="center"/>
    </xf>
    <xf numFmtId="0" fontId="13" fillId="24" borderId="0" applyNumberFormat="0" applyFont="0" applyBorder="0" applyAlignment="0" applyProtection="0"/>
    <xf numFmtId="0" fontId="13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23" fillId="0" borderId="0"/>
    <xf numFmtId="0" fontId="23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13" fillId="0" borderId="0"/>
    <xf numFmtId="0" fontId="40" fillId="0" borderId="0"/>
    <xf numFmtId="0" fontId="13" fillId="0" borderId="0"/>
    <xf numFmtId="0" fontId="13" fillId="0" borderId="0"/>
    <xf numFmtId="0" fontId="13" fillId="0" borderId="0"/>
    <xf numFmtId="0" fontId="40" fillId="0" borderId="0"/>
    <xf numFmtId="0" fontId="17" fillId="0" borderId="0"/>
    <xf numFmtId="0" fontId="13" fillId="25" borderId="9" applyNumberFormat="0" applyFont="0" applyAlignment="0" applyProtection="0"/>
    <xf numFmtId="0" fontId="13" fillId="25" borderId="9" applyNumberFormat="0" applyFont="0" applyAlignment="0" applyProtection="0"/>
    <xf numFmtId="0" fontId="13" fillId="25" borderId="9" applyNumberFormat="0" applyFont="0" applyAlignment="0" applyProtection="0"/>
    <xf numFmtId="0" fontId="13" fillId="25" borderId="9" applyNumberFormat="0" applyFont="0" applyAlignment="0" applyProtection="0"/>
    <xf numFmtId="0" fontId="13" fillId="25" borderId="9" applyNumberFormat="0" applyFont="0" applyAlignment="0" applyProtection="0"/>
    <xf numFmtId="0" fontId="13" fillId="25" borderId="9" applyNumberFormat="0" applyFont="0" applyAlignment="0" applyProtection="0"/>
    <xf numFmtId="0" fontId="13" fillId="25" borderId="9" applyNumberFormat="0" applyFont="0" applyAlignment="0" applyProtection="0"/>
    <xf numFmtId="0" fontId="13" fillId="25" borderId="9" applyNumberFormat="0" applyFont="0" applyAlignment="0" applyProtection="0"/>
    <xf numFmtId="0" fontId="13" fillId="25" borderId="9" applyNumberFormat="0" applyFont="0" applyAlignment="0" applyProtection="0"/>
    <xf numFmtId="0" fontId="13" fillId="25" borderId="9" applyNumberFormat="0" applyFont="0" applyAlignment="0" applyProtection="0"/>
    <xf numFmtId="0" fontId="13" fillId="25" borderId="9" applyNumberFormat="0" applyFont="0" applyAlignment="0" applyProtection="0"/>
    <xf numFmtId="0" fontId="15" fillId="25" borderId="9" applyNumberFormat="0" applyFont="0" applyAlignment="0" applyProtection="0"/>
    <xf numFmtId="0" fontId="43" fillId="58" borderId="33" applyNumberFormat="0" applyFont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56" fillId="53" borderId="34" applyNumberFormat="0" applyAlignment="0" applyProtection="0"/>
    <xf numFmtId="0" fontId="36" fillId="21" borderId="10" applyNumberFormat="0" applyAlignment="0" applyProtection="0"/>
    <xf numFmtId="0" fontId="36" fillId="21" borderId="10" applyNumberFormat="0" applyAlignment="0" applyProtection="0"/>
    <xf numFmtId="0" fontId="36" fillId="21" borderId="10" applyNumberFormat="0" applyAlignment="0" applyProtection="0"/>
    <xf numFmtId="0" fontId="36" fillId="21" borderId="10" applyNumberFormat="0" applyAlignment="0" applyProtection="0"/>
    <xf numFmtId="0" fontId="36" fillId="21" borderId="10" applyNumberFormat="0" applyAlignment="0" applyProtection="0"/>
    <xf numFmtId="0" fontId="36" fillId="21" borderId="10" applyNumberFormat="0" applyAlignment="0" applyProtection="0"/>
    <xf numFmtId="0" fontId="36" fillId="21" borderId="10" applyNumberFormat="0" applyAlignment="0" applyProtection="0"/>
    <xf numFmtId="0" fontId="36" fillId="21" borderId="10" applyNumberFormat="0" applyAlignment="0" applyProtection="0"/>
    <xf numFmtId="0" fontId="36" fillId="21" borderId="10" applyNumberFormat="0" applyAlignment="0" applyProtection="0"/>
    <xf numFmtId="0" fontId="36" fillId="21" borderId="10" applyNumberFormat="0" applyAlignment="0" applyProtection="0"/>
    <xf numFmtId="9" fontId="4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3" fillId="0" borderId="0"/>
    <xf numFmtId="0" fontId="3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2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58" fillId="0" borderId="35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25" fillId="3" borderId="0" applyNumberFormat="0" applyBorder="0" applyAlignment="0" applyProtection="0"/>
    <xf numFmtId="0" fontId="29" fillId="4" borderId="0" applyNumberFormat="0" applyBorder="0" applyAlignment="0" applyProtection="0"/>
    <xf numFmtId="0" fontId="59" fillId="0" borderId="0" applyNumberFormat="0" applyFill="0" applyBorder="0" applyAlignment="0" applyProtection="0"/>
    <xf numFmtId="4" fontId="19" fillId="0" borderId="0"/>
    <xf numFmtId="0" fontId="11" fillId="0" borderId="0"/>
    <xf numFmtId="0" fontId="70" fillId="0" borderId="0" applyNumberFormat="0" applyFill="0" applyBorder="0" applyAlignment="0" applyProtection="0">
      <alignment vertical="top"/>
      <protection locked="0"/>
    </xf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5" fillId="3" borderId="0" applyNumberFormat="0" applyBorder="0" applyAlignment="0" applyProtection="0"/>
    <xf numFmtId="0" fontId="8" fillId="58" borderId="33" applyNumberFormat="0" applyFont="0" applyAlignment="0" applyProtection="0"/>
    <xf numFmtId="0" fontId="8" fillId="58" borderId="33" applyNumberFormat="0" applyFont="0" applyAlignment="0" applyProtection="0"/>
    <xf numFmtId="0" fontId="8" fillId="58" borderId="33" applyNumberFormat="0" applyFont="0" applyAlignment="0" applyProtection="0"/>
    <xf numFmtId="0" fontId="8" fillId="58" borderId="33" applyNumberFormat="0" applyFont="0" applyAlignment="0" applyProtection="0"/>
    <xf numFmtId="0" fontId="8" fillId="58" borderId="33" applyNumberFormat="0" applyFont="0" applyAlignment="0" applyProtection="0"/>
    <xf numFmtId="0" fontId="8" fillId="58" borderId="33" applyNumberFormat="0" applyFont="0" applyAlignment="0" applyProtection="0"/>
    <xf numFmtId="0" fontId="71" fillId="0" borderId="0"/>
    <xf numFmtId="0" fontId="72" fillId="0" borderId="0">
      <alignment horizontal="right"/>
    </xf>
    <xf numFmtId="0" fontId="73" fillId="0" borderId="0"/>
    <xf numFmtId="0" fontId="74" fillId="0" borderId="0"/>
    <xf numFmtId="0" fontId="75" fillId="0" borderId="0"/>
    <xf numFmtId="0" fontId="76" fillId="0" borderId="43" applyNumberFormat="0" applyAlignment="0"/>
    <xf numFmtId="0" fontId="77" fillId="0" borderId="0" applyAlignment="0">
      <alignment horizontal="left"/>
    </xf>
    <xf numFmtId="0" fontId="77" fillId="0" borderId="0">
      <alignment horizontal="right"/>
    </xf>
    <xf numFmtId="172" fontId="77" fillId="0" borderId="0">
      <alignment horizontal="right"/>
    </xf>
    <xf numFmtId="167" fontId="78" fillId="0" borderId="0">
      <alignment horizontal="right"/>
    </xf>
    <xf numFmtId="0" fontId="79" fillId="0" borderId="0"/>
    <xf numFmtId="0" fontId="26" fillId="21" borderId="2" applyNumberFormat="0" applyAlignment="0" applyProtection="0"/>
    <xf numFmtId="0" fontId="27" fillId="22" borderId="4" applyNumberFormat="0" applyAlignment="0" applyProtection="0"/>
    <xf numFmtId="164" fontId="11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4" borderId="0" applyNumberFormat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2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166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1" fillId="0" borderId="0" applyNumberFormat="0" applyFill="0" applyBorder="0" applyAlignment="0" applyProtection="0"/>
    <xf numFmtId="0" fontId="34" fillId="0" borderId="3" applyNumberFormat="0" applyFill="0" applyAlignment="0" applyProtection="0"/>
    <xf numFmtId="0" fontId="35" fillId="23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2" fillId="0" borderId="0" applyFill="0" applyBorder="0"/>
    <xf numFmtId="0" fontId="64" fillId="0" borderId="0"/>
    <xf numFmtId="0" fontId="8" fillId="0" borderId="0"/>
    <xf numFmtId="0" fontId="82" fillId="0" borderId="0" applyFill="0" applyBorder="0"/>
    <xf numFmtId="0" fontId="8" fillId="0" borderId="0"/>
    <xf numFmtId="0" fontId="11" fillId="0" borderId="0"/>
    <xf numFmtId="0" fontId="8" fillId="0" borderId="0"/>
    <xf numFmtId="0" fontId="8" fillId="0" borderId="0"/>
    <xf numFmtId="0" fontId="83" fillId="0" borderId="0" applyBorder="0">
      <protection locked="0"/>
    </xf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64" borderId="1" applyNumberFormat="0" applyProtection="0">
      <alignment horizontal="right"/>
    </xf>
    <xf numFmtId="1" fontId="11" fillId="0" borderId="1" applyFill="0" applyProtection="0">
      <alignment horizontal="right" vertical="top" wrapText="1"/>
    </xf>
    <xf numFmtId="0" fontId="11" fillId="0" borderId="1" applyFill="0" applyProtection="0">
      <alignment horizontal="right" vertical="top" wrapText="1"/>
    </xf>
    <xf numFmtId="0" fontId="8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1" applyNumberFormat="0" applyFill="0" applyAlignment="0" applyProtection="0"/>
    <xf numFmtId="0" fontId="39" fillId="0" borderId="0" applyNumberFormat="0" applyFill="0" applyBorder="0" applyAlignment="0" applyProtection="0"/>
    <xf numFmtId="0" fontId="85" fillId="0" borderId="44" applyNumberFormat="0">
      <alignment vertical="center"/>
    </xf>
    <xf numFmtId="173" fontId="86" fillId="0" borderId="44">
      <alignment horizontal="right" vertical="center"/>
    </xf>
    <xf numFmtId="0" fontId="5" fillId="0" borderId="0"/>
    <xf numFmtId="0" fontId="4" fillId="0" borderId="0"/>
    <xf numFmtId="0" fontId="4" fillId="58" borderId="33" applyNumberFormat="0" applyFont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37" borderId="0" applyNumberFormat="0" applyBorder="0" applyAlignment="0" applyProtection="0"/>
    <xf numFmtId="0" fontId="4" fillId="32" borderId="0" applyNumberFormat="0" applyBorder="0" applyAlignment="0" applyProtection="0"/>
    <xf numFmtId="0" fontId="4" fillId="38" borderId="0" applyNumberFormat="0" applyBorder="0" applyAlignment="0" applyProtection="0"/>
    <xf numFmtId="0" fontId="4" fillId="33" borderId="0" applyNumberFormat="0" applyBorder="0" applyAlignment="0" applyProtection="0"/>
    <xf numFmtId="0" fontId="4" fillId="39" borderId="0" applyNumberFormat="0" applyBorder="0" applyAlignment="0" applyProtection="0"/>
    <xf numFmtId="0" fontId="90" fillId="0" borderId="0"/>
    <xf numFmtId="0" fontId="2" fillId="0" borderId="0"/>
  </cellStyleXfs>
  <cellXfs count="225">
    <xf numFmtId="0" fontId="0" fillId="0" borderId="0" xfId="0"/>
    <xf numFmtId="0" fontId="12" fillId="0" borderId="0" xfId="0" applyFont="1" applyAlignment="1">
      <alignment horizontal="center"/>
    </xf>
    <xf numFmtId="0" fontId="14" fillId="0" borderId="0" xfId="0" applyFont="1"/>
    <xf numFmtId="0" fontId="13" fillId="0" borderId="0" xfId="469"/>
    <xf numFmtId="0" fontId="0" fillId="0" borderId="0" xfId="0" applyAlignment="1">
      <alignment horizontal="center"/>
    </xf>
    <xf numFmtId="0" fontId="16" fillId="26" borderId="12" xfId="0" applyFont="1" applyFill="1" applyBorder="1" applyAlignment="1">
      <alignment horizontal="left" vertical="center" wrapText="1"/>
    </xf>
    <xf numFmtId="0" fontId="16" fillId="59" borderId="12" xfId="0" applyFont="1" applyFill="1" applyBorder="1" applyAlignment="1">
      <alignment horizontal="left" vertical="center" wrapText="1"/>
    </xf>
    <xf numFmtId="0" fontId="14" fillId="0" borderId="0" xfId="470" applyFont="1"/>
    <xf numFmtId="0" fontId="12" fillId="0" borderId="0" xfId="470" applyFont="1" applyAlignment="1">
      <alignment horizontal="center"/>
    </xf>
    <xf numFmtId="0" fontId="12" fillId="26" borderId="12" xfId="470" applyFont="1" applyFill="1" applyBorder="1"/>
    <xf numFmtId="0" fontId="12" fillId="27" borderId="12" xfId="470" applyFont="1" applyFill="1" applyBorder="1"/>
    <xf numFmtId="0" fontId="13" fillId="26" borderId="12" xfId="470" applyFont="1" applyFill="1" applyBorder="1"/>
    <xf numFmtId="0" fontId="43" fillId="0" borderId="0" xfId="470"/>
    <xf numFmtId="0" fontId="60" fillId="0" borderId="0" xfId="0" applyFont="1" applyFill="1" applyBorder="1"/>
    <xf numFmtId="0" fontId="0" fillId="0" borderId="0" xfId="0" applyFont="1" applyFill="1" applyBorder="1"/>
    <xf numFmtId="0" fontId="59" fillId="0" borderId="0" xfId="0" applyFont="1" applyFill="1" applyBorder="1"/>
    <xf numFmtId="0" fontId="61" fillId="0" borderId="13" xfId="0" applyFont="1" applyFill="1" applyBorder="1" applyAlignment="1">
      <alignment horizontal="justify"/>
    </xf>
    <xf numFmtId="0" fontId="62" fillId="0" borderId="14" xfId="0" applyFont="1" applyFill="1" applyBorder="1"/>
    <xf numFmtId="0" fontId="62" fillId="0" borderId="15" xfId="0" applyFont="1" applyFill="1" applyBorder="1" applyAlignment="1">
      <alignment horizontal="center" vertical="center"/>
    </xf>
    <xf numFmtId="0" fontId="62" fillId="0" borderId="16" xfId="0" applyFont="1" applyFill="1" applyBorder="1" applyAlignment="1">
      <alignment horizontal="center" vertical="center" wrapText="1"/>
    </xf>
    <xf numFmtId="0" fontId="62" fillId="0" borderId="0" xfId="0" applyFont="1" applyFill="1" applyBorder="1"/>
    <xf numFmtId="1" fontId="0" fillId="0" borderId="0" xfId="0" applyNumberFormat="1" applyFont="1" applyFill="1" applyBorder="1"/>
    <xf numFmtId="0" fontId="43" fillId="0" borderId="0" xfId="470" applyBorder="1"/>
    <xf numFmtId="0" fontId="43" fillId="0" borderId="0" xfId="470" applyFill="1" applyBorder="1"/>
    <xf numFmtId="0" fontId="43" fillId="0" borderId="19" xfId="470" applyBorder="1"/>
    <xf numFmtId="1" fontId="43" fillId="0" borderId="19" xfId="470" applyNumberFormat="1" applyBorder="1"/>
    <xf numFmtId="0" fontId="0" fillId="0" borderId="16" xfId="0" applyBorder="1"/>
    <xf numFmtId="1" fontId="64" fillId="0" borderId="0" xfId="470" applyNumberFormat="1" applyFont="1" applyFill="1" applyBorder="1"/>
    <xf numFmtId="0" fontId="43" fillId="61" borderId="0" xfId="470" applyFill="1"/>
    <xf numFmtId="0" fontId="43" fillId="61" borderId="0" xfId="470" applyFill="1" applyBorder="1"/>
    <xf numFmtId="0" fontId="0" fillId="0" borderId="0" xfId="0" applyFill="1" applyBorder="1"/>
    <xf numFmtId="0" fontId="42" fillId="62" borderId="15" xfId="0" applyFont="1" applyFill="1" applyBorder="1" applyAlignment="1">
      <alignment horizontal="center" vertical="center"/>
    </xf>
    <xf numFmtId="0" fontId="42" fillId="62" borderId="24" xfId="0" applyFont="1" applyFill="1" applyBorder="1" applyAlignment="1">
      <alignment horizontal="center" vertical="center" wrapText="1"/>
    </xf>
    <xf numFmtId="0" fontId="42" fillId="62" borderId="17" xfId="0" applyFont="1" applyFill="1" applyBorder="1" applyAlignment="1">
      <alignment horizontal="center" vertical="center"/>
    </xf>
    <xf numFmtId="0" fontId="42" fillId="62" borderId="23" xfId="0" applyFont="1" applyFill="1" applyBorder="1" applyAlignment="1">
      <alignment horizontal="center" vertical="center" wrapText="1"/>
    </xf>
    <xf numFmtId="0" fontId="42" fillId="6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67" fillId="0" borderId="0" xfId="0" applyFont="1"/>
    <xf numFmtId="0" fontId="67" fillId="0" borderId="16" xfId="0" applyFont="1" applyBorder="1"/>
    <xf numFmtId="0" fontId="13" fillId="0" borderId="16" xfId="0" applyFont="1" applyBorder="1" applyAlignment="1">
      <alignment horizontal="right" vertical="center"/>
    </xf>
    <xf numFmtId="0" fontId="13" fillId="0" borderId="19" xfId="0" applyFont="1" applyBorder="1" applyAlignment="1">
      <alignment horizontal="right" vertical="center"/>
    </xf>
    <xf numFmtId="0" fontId="67" fillId="0" borderId="19" xfId="0" applyFont="1" applyBorder="1"/>
    <xf numFmtId="0" fontId="12" fillId="0" borderId="19" xfId="0" applyFont="1" applyFill="1" applyBorder="1"/>
    <xf numFmtId="0" fontId="12" fillId="0" borderId="0" xfId="0" applyFont="1"/>
    <xf numFmtId="0" fontId="13" fillId="0" borderId="0" xfId="0" applyFont="1" applyAlignment="1">
      <alignment horizontal="left"/>
    </xf>
    <xf numFmtId="14" fontId="13" fillId="0" borderId="0" xfId="0" applyNumberFormat="1" applyFont="1" applyAlignment="1">
      <alignment horizontal="left"/>
    </xf>
    <xf numFmtId="0" fontId="43" fillId="61" borderId="19" xfId="470" applyFill="1" applyBorder="1"/>
    <xf numFmtId="0" fontId="12" fillId="63" borderId="12" xfId="470" applyFont="1" applyFill="1" applyBorder="1"/>
    <xf numFmtId="1" fontId="10" fillId="0" borderId="19" xfId="470" applyNumberFormat="1" applyFont="1" applyBorder="1" applyAlignment="1">
      <alignment horizontal="center" vertical="center"/>
    </xf>
    <xf numFmtId="1" fontId="64" fillId="0" borderId="0" xfId="47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43" fillId="0" borderId="20" xfId="470" applyBorder="1"/>
    <xf numFmtId="14" fontId="11" fillId="0" borderId="0" xfId="0" applyNumberFormat="1" applyFont="1" applyAlignment="1">
      <alignment horizontal="left"/>
    </xf>
    <xf numFmtId="0" fontId="9" fillId="0" borderId="0" xfId="470" applyFont="1"/>
    <xf numFmtId="0" fontId="9" fillId="61" borderId="0" xfId="470" applyFont="1" applyFill="1"/>
    <xf numFmtId="0" fontId="67" fillId="0" borderId="20" xfId="0" applyFont="1" applyBorder="1"/>
    <xf numFmtId="0" fontId="13" fillId="0" borderId="20" xfId="0" applyFont="1" applyBorder="1" applyAlignment="1">
      <alignment horizontal="right" vertical="center"/>
    </xf>
    <xf numFmtId="0" fontId="41" fillId="62" borderId="21" xfId="0" applyFont="1" applyFill="1" applyBorder="1" applyAlignment="1">
      <alignment horizontal="center" vertical="center"/>
    </xf>
    <xf numFmtId="0" fontId="41" fillId="62" borderId="22" xfId="0" applyFont="1" applyFill="1" applyBorder="1" applyAlignment="1">
      <alignment horizontal="center" vertical="center"/>
    </xf>
    <xf numFmtId="0" fontId="68" fillId="0" borderId="41" xfId="0" applyFont="1" applyBorder="1" applyAlignment="1">
      <alignment horizontal="center" vertical="center"/>
    </xf>
    <xf numFmtId="0" fontId="68" fillId="0" borderId="42" xfId="0" applyFont="1" applyBorder="1" applyAlignment="1">
      <alignment horizontal="center" vertical="center"/>
    </xf>
    <xf numFmtId="0" fontId="67" fillId="0" borderId="40" xfId="0" applyFont="1" applyBorder="1" applyAlignment="1">
      <alignment vertical="center"/>
    </xf>
    <xf numFmtId="0" fontId="67" fillId="0" borderId="42" xfId="0" applyFont="1" applyBorder="1" applyAlignment="1">
      <alignment vertical="center"/>
    </xf>
    <xf numFmtId="0" fontId="67" fillId="0" borderId="42" xfId="0" applyFont="1" applyBorder="1" applyAlignment="1">
      <alignment horizontal="center" vertical="center"/>
    </xf>
    <xf numFmtId="9" fontId="67" fillId="0" borderId="42" xfId="0" applyNumberFormat="1" applyFont="1" applyBorder="1" applyAlignment="1">
      <alignment horizontal="center" vertical="center"/>
    </xf>
    <xf numFmtId="0" fontId="67" fillId="0" borderId="42" xfId="0" applyFont="1" applyBorder="1" applyAlignment="1">
      <alignment horizontal="center" vertical="center" wrapText="1"/>
    </xf>
    <xf numFmtId="0" fontId="69" fillId="0" borderId="40" xfId="0" applyFont="1" applyBorder="1" applyAlignment="1">
      <alignment vertical="center"/>
    </xf>
    <xf numFmtId="0" fontId="69" fillId="0" borderId="42" xfId="0" applyFont="1" applyBorder="1" applyAlignment="1">
      <alignment vertical="center"/>
    </xf>
    <xf numFmtId="0" fontId="69" fillId="0" borderId="42" xfId="0" applyFont="1" applyBorder="1" applyAlignment="1">
      <alignment horizontal="center" vertical="center"/>
    </xf>
    <xf numFmtId="9" fontId="69" fillId="0" borderId="42" xfId="0" applyNumberFormat="1" applyFont="1" applyBorder="1" applyAlignment="1">
      <alignment horizontal="center" vertical="center"/>
    </xf>
    <xf numFmtId="0" fontId="69" fillId="0" borderId="42" xfId="0" applyFont="1" applyBorder="1" applyAlignment="1">
      <alignment horizontal="center" vertical="center" wrapText="1"/>
    </xf>
    <xf numFmtId="2" fontId="0" fillId="0" borderId="0" xfId="0" applyNumberFormat="1" applyFont="1" applyFill="1" applyBorder="1" applyAlignment="1"/>
    <xf numFmtId="2" fontId="63" fillId="0" borderId="0" xfId="0" applyNumberFormat="1" applyFont="1" applyFill="1" applyBorder="1" applyAlignment="1">
      <alignment horizontal="center" vertical="center"/>
    </xf>
    <xf numFmtId="2" fontId="42" fillId="0" borderId="0" xfId="0" applyNumberFormat="1" applyFont="1" applyFill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1" fillId="0" borderId="0" xfId="0" applyFont="1" applyFill="1" applyBorder="1"/>
    <xf numFmtId="0" fontId="42" fillId="0" borderId="0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/>
    </xf>
    <xf numFmtId="0" fontId="66" fillId="0" borderId="0" xfId="0" applyFont="1" applyFill="1" applyBorder="1" applyAlignment="1">
      <alignment horizontal="center" vertical="center" wrapText="1"/>
    </xf>
    <xf numFmtId="0" fontId="7" fillId="61" borderId="19" xfId="470" applyFont="1" applyFill="1" applyBorder="1"/>
    <xf numFmtId="0" fontId="7" fillId="61" borderId="0" xfId="470" applyFont="1" applyFill="1"/>
    <xf numFmtId="0" fontId="7" fillId="61" borderId="0" xfId="470" applyFont="1" applyFill="1" applyBorder="1"/>
    <xf numFmtId="0" fontId="7" fillId="0" borderId="19" xfId="470" applyFont="1" applyBorder="1"/>
    <xf numFmtId="0" fontId="7" fillId="0" borderId="0" xfId="470" applyFont="1"/>
    <xf numFmtId="0" fontId="7" fillId="0" borderId="0" xfId="470" applyFont="1" applyBorder="1"/>
    <xf numFmtId="2" fontId="64" fillId="0" borderId="0" xfId="470" applyNumberFormat="1" applyFont="1" applyFill="1" applyBorder="1"/>
    <xf numFmtId="9" fontId="0" fillId="0" borderId="0" xfId="0" applyNumberFormat="1" applyFont="1" applyFill="1" applyBorder="1"/>
    <xf numFmtId="2" fontId="62" fillId="0" borderId="0" xfId="0" applyNumberFormat="1" applyFont="1" applyFill="1" applyBorder="1" applyAlignment="1"/>
    <xf numFmtId="2" fontId="66" fillId="0" borderId="0" xfId="0" applyNumberFormat="1" applyFont="1" applyFill="1" applyBorder="1" applyAlignment="1">
      <alignment horizontal="center" vertical="center"/>
    </xf>
    <xf numFmtId="0" fontId="42" fillId="62" borderId="0" xfId="0" applyFont="1" applyFill="1" applyBorder="1" applyAlignment="1">
      <alignment horizontal="center" vertical="center"/>
    </xf>
    <xf numFmtId="0" fontId="41" fillId="62" borderId="22" xfId="0" applyFont="1" applyFill="1" applyBorder="1" applyAlignment="1">
      <alignment horizontal="center" vertical="center"/>
    </xf>
    <xf numFmtId="0" fontId="11" fillId="0" borderId="0" xfId="469" applyFont="1" applyBorder="1"/>
    <xf numFmtId="0" fontId="11" fillId="0" borderId="0" xfId="0" applyFont="1" applyBorder="1" applyAlignment="1">
      <alignment vertical="center"/>
    </xf>
    <xf numFmtId="0" fontId="0" fillId="0" borderId="20" xfId="0" applyBorder="1"/>
    <xf numFmtId="0" fontId="13" fillId="0" borderId="0" xfId="0" applyFont="1" applyBorder="1" applyAlignment="1">
      <alignment horizontal="right" vertical="center"/>
    </xf>
    <xf numFmtId="0" fontId="11" fillId="0" borderId="0" xfId="0" applyFont="1"/>
    <xf numFmtId="0" fontId="87" fillId="0" borderId="13" xfId="0" applyFont="1" applyFill="1" applyBorder="1"/>
    <xf numFmtId="0" fontId="41" fillId="62" borderId="21" xfId="0" applyFont="1" applyFill="1" applyBorder="1" applyAlignment="1">
      <alignment horizontal="center" vertical="center"/>
    </xf>
    <xf numFmtId="0" fontId="41" fillId="62" borderId="22" xfId="0" applyFont="1" applyFill="1" applyBorder="1" applyAlignment="1">
      <alignment horizontal="center" vertical="center"/>
    </xf>
    <xf numFmtId="0" fontId="13" fillId="26" borderId="0" xfId="470" applyFont="1" applyFill="1" applyBorder="1"/>
    <xf numFmtId="0" fontId="67" fillId="0" borderId="38" xfId="0" applyFont="1" applyFill="1" applyBorder="1" applyAlignment="1">
      <alignment vertical="center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20" xfId="0" applyFont="1" applyFill="1" applyBorder="1"/>
    <xf numFmtId="0" fontId="43" fillId="61" borderId="20" xfId="470" applyFill="1" applyBorder="1"/>
    <xf numFmtId="0" fontId="43" fillId="0" borderId="20" xfId="470" applyFill="1" applyBorder="1"/>
    <xf numFmtId="1" fontId="64" fillId="0" borderId="20" xfId="470" applyNumberFormat="1" applyFont="1" applyFill="1" applyBorder="1" applyAlignment="1">
      <alignment horizontal="center" vertical="center"/>
    </xf>
    <xf numFmtId="0" fontId="42" fillId="62" borderId="21" xfId="0" applyFont="1" applyFill="1" applyBorder="1" applyAlignment="1">
      <alignment horizontal="center" vertical="center"/>
    </xf>
    <xf numFmtId="0" fontId="0" fillId="0" borderId="21" xfId="0" applyFont="1" applyFill="1" applyBorder="1"/>
    <xf numFmtId="0" fontId="42" fillId="62" borderId="20" xfId="0" applyFont="1" applyFill="1" applyBorder="1" applyAlignment="1">
      <alignment horizontal="center" vertical="center"/>
    </xf>
    <xf numFmtId="0" fontId="42" fillId="0" borderId="20" xfId="0" applyFont="1" applyFill="1" applyBorder="1" applyAlignment="1">
      <alignment horizontal="center" vertical="center"/>
    </xf>
    <xf numFmtId="0" fontId="42" fillId="62" borderId="13" xfId="0" applyFont="1" applyFill="1" applyBorder="1" applyAlignment="1">
      <alignment horizontal="center" vertical="center"/>
    </xf>
    <xf numFmtId="0" fontId="42" fillId="62" borderId="18" xfId="0" applyFont="1" applyFill="1" applyBorder="1" applyAlignment="1">
      <alignment horizontal="center" vertical="center"/>
    </xf>
    <xf numFmtId="0" fontId="11" fillId="0" borderId="16" xfId="0" applyFont="1" applyBorder="1" applyAlignment="1">
      <alignment vertical="center"/>
    </xf>
    <xf numFmtId="0" fontId="12" fillId="0" borderId="56" xfId="0" applyFont="1" applyBorder="1" applyAlignment="1">
      <alignment vertical="center"/>
    </xf>
    <xf numFmtId="0" fontId="43" fillId="0" borderId="56" xfId="470" applyBorder="1"/>
    <xf numFmtId="0" fontId="9" fillId="61" borderId="20" xfId="470" applyFont="1" applyFill="1" applyBorder="1"/>
    <xf numFmtId="0" fontId="9" fillId="0" borderId="0" xfId="470" applyFont="1" applyBorder="1"/>
    <xf numFmtId="0" fontId="9" fillId="61" borderId="0" xfId="470" applyFont="1" applyFill="1" applyBorder="1"/>
    <xf numFmtId="0" fontId="41" fillId="62" borderId="20" xfId="0" applyFont="1" applyFill="1" applyBorder="1" applyAlignment="1">
      <alignment horizontal="center" vertical="center"/>
    </xf>
    <xf numFmtId="0" fontId="41" fillId="62" borderId="21" xfId="0" applyFont="1" applyFill="1" applyBorder="1" applyAlignment="1">
      <alignment horizontal="center" vertical="center"/>
    </xf>
    <xf numFmtId="0" fontId="41" fillId="62" borderId="22" xfId="0" applyFont="1" applyFill="1" applyBorder="1" applyAlignment="1">
      <alignment horizontal="center" vertical="center"/>
    </xf>
    <xf numFmtId="0" fontId="6" fillId="61" borderId="0" xfId="470" applyFont="1" applyFill="1" applyBorder="1"/>
    <xf numFmtId="0" fontId="7" fillId="61" borderId="20" xfId="470" applyFont="1" applyFill="1" applyBorder="1"/>
    <xf numFmtId="0" fontId="41" fillId="0" borderId="0" xfId="0" applyFont="1" applyFill="1" applyBorder="1" applyAlignment="1">
      <alignment horizontal="center" vertical="center"/>
    </xf>
    <xf numFmtId="0" fontId="87" fillId="0" borderId="1" xfId="0" applyFont="1" applyFill="1" applyBorder="1"/>
    <xf numFmtId="0" fontId="42" fillId="62" borderId="14" xfId="0" applyFont="1" applyFill="1" applyBorder="1" applyAlignment="1">
      <alignment horizontal="center" vertical="center"/>
    </xf>
    <xf numFmtId="0" fontId="41" fillId="62" borderId="25" xfId="0" applyFont="1" applyFill="1" applyBorder="1" applyAlignment="1">
      <alignment horizontal="center" vertical="center"/>
    </xf>
    <xf numFmtId="0" fontId="41" fillId="62" borderId="26" xfId="0" applyFont="1" applyFill="1" applyBorder="1" applyAlignment="1">
      <alignment horizontal="center" vertical="center"/>
    </xf>
    <xf numFmtId="0" fontId="42" fillId="62" borderId="25" xfId="0" applyFont="1" applyFill="1" applyBorder="1" applyAlignment="1">
      <alignment horizontal="center" vertical="center"/>
    </xf>
    <xf numFmtId="0" fontId="42" fillId="62" borderId="26" xfId="0" applyFont="1" applyFill="1" applyBorder="1" applyAlignment="1">
      <alignment horizontal="center" vertical="center" wrapText="1"/>
    </xf>
    <xf numFmtId="1" fontId="0" fillId="0" borderId="16" xfId="0" applyNumberFormat="1" applyFont="1" applyFill="1" applyBorder="1"/>
    <xf numFmtId="0" fontId="67" fillId="0" borderId="0" xfId="0" applyFont="1" applyBorder="1"/>
    <xf numFmtId="0" fontId="0" fillId="0" borderId="0" xfId="0" applyFill="1"/>
    <xf numFmtId="0" fontId="14" fillId="0" borderId="0" xfId="467" applyFont="1"/>
    <xf numFmtId="0" fontId="13" fillId="0" borderId="0" xfId="467"/>
    <xf numFmtId="0" fontId="12" fillId="0" borderId="0" xfId="467" applyFont="1" applyAlignment="1">
      <alignment horizontal="center"/>
    </xf>
    <xf numFmtId="0" fontId="12" fillId="26" borderId="12" xfId="467" applyFont="1" applyFill="1" applyBorder="1"/>
    <xf numFmtId="0" fontId="12" fillId="27" borderId="12" xfId="467" applyFont="1" applyFill="1" applyBorder="1"/>
    <xf numFmtId="0" fontId="11" fillId="26" borderId="12" xfId="467" applyFont="1" applyFill="1" applyBorder="1"/>
    <xf numFmtId="0" fontId="12" fillId="63" borderId="12" xfId="1146" applyFont="1" applyFill="1" applyBorder="1"/>
    <xf numFmtId="2" fontId="0" fillId="0" borderId="0" xfId="0" applyNumberFormat="1" applyFont="1" applyFill="1" applyBorder="1"/>
    <xf numFmtId="0" fontId="0" fillId="0" borderId="0" xfId="0" applyFont="1" applyBorder="1"/>
    <xf numFmtId="2" fontId="0" fillId="0" borderId="0" xfId="0" applyNumberFormat="1" applyFont="1"/>
    <xf numFmtId="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3" fontId="0" fillId="0" borderId="0" xfId="0" applyNumberFormat="1"/>
    <xf numFmtId="174" fontId="0" fillId="0" borderId="0" xfId="0" applyNumberFormat="1"/>
    <xf numFmtId="0" fontId="61" fillId="0" borderId="0" xfId="0" applyFont="1" applyFill="1" applyBorder="1" applyAlignment="1">
      <alignment horizontal="justify"/>
    </xf>
    <xf numFmtId="0" fontId="63" fillId="0" borderId="0" xfId="0" applyFont="1" applyFill="1" applyBorder="1" applyAlignment="1">
      <alignment horizontal="center" vertical="center" wrapText="1"/>
    </xf>
    <xf numFmtId="0" fontId="63" fillId="0" borderId="0" xfId="0" applyFont="1" applyFill="1" applyBorder="1" applyAlignment="1">
      <alignment horizontal="center" vertical="center"/>
    </xf>
    <xf numFmtId="0" fontId="62" fillId="0" borderId="0" xfId="0" applyFont="1" applyFill="1" applyBorder="1" applyAlignment="1">
      <alignment horizontal="center" vertical="center"/>
    </xf>
    <xf numFmtId="2" fontId="63" fillId="0" borderId="0" xfId="0" applyNumberFormat="1" applyFont="1" applyFill="1" applyBorder="1" applyAlignment="1">
      <alignment horizontal="center" vertical="center" wrapText="1"/>
    </xf>
    <xf numFmtId="0" fontId="62" fillId="0" borderId="0" xfId="0" applyFont="1" applyFill="1" applyBorder="1" applyAlignment="1">
      <alignment horizontal="center" vertical="center" wrapText="1"/>
    </xf>
    <xf numFmtId="0" fontId="0" fillId="60" borderId="0" xfId="0" applyFill="1"/>
    <xf numFmtId="0" fontId="11" fillId="60" borderId="0" xfId="0" applyFont="1" applyFill="1"/>
    <xf numFmtId="0" fontId="4" fillId="0" borderId="0" xfId="1147"/>
    <xf numFmtId="0" fontId="4" fillId="65" borderId="45" xfId="1147" applyFill="1" applyBorder="1"/>
    <xf numFmtId="0" fontId="4" fillId="65" borderId="56" xfId="1147" applyFill="1" applyBorder="1"/>
    <xf numFmtId="0" fontId="4" fillId="65" borderId="41" xfId="1147" applyFill="1" applyBorder="1"/>
    <xf numFmtId="0" fontId="4" fillId="65" borderId="46" xfId="1147" applyFill="1" applyBorder="1" applyAlignment="1">
      <alignment wrapText="1"/>
    </xf>
    <xf numFmtId="0" fontId="4" fillId="65" borderId="57" xfId="1147" applyFill="1" applyBorder="1" applyAlignment="1">
      <alignment wrapText="1"/>
    </xf>
    <xf numFmtId="2" fontId="4" fillId="65" borderId="0" xfId="1147" applyNumberFormat="1" applyFill="1" applyBorder="1"/>
    <xf numFmtId="2" fontId="4" fillId="65" borderId="37" xfId="1147" applyNumberFormat="1" applyFill="1" applyBorder="1"/>
    <xf numFmtId="2" fontId="4" fillId="65" borderId="36" xfId="1147" applyNumberFormat="1" applyFill="1" applyBorder="1"/>
    <xf numFmtId="2" fontId="4" fillId="65" borderId="42" xfId="1147" applyNumberFormat="1" applyFill="1" applyBorder="1"/>
    <xf numFmtId="0" fontId="12" fillId="60" borderId="0" xfId="0" applyFont="1" applyFill="1"/>
    <xf numFmtId="0" fontId="59" fillId="65" borderId="56" xfId="1147" applyFont="1" applyFill="1" applyBorder="1"/>
    <xf numFmtId="2" fontId="59" fillId="65" borderId="0" xfId="1147" applyNumberFormat="1" applyFont="1" applyFill="1" applyBorder="1"/>
    <xf numFmtId="2" fontId="59" fillId="65" borderId="36" xfId="1147" applyNumberFormat="1" applyFont="1" applyFill="1" applyBorder="1"/>
    <xf numFmtId="0" fontId="43" fillId="0" borderId="16" xfId="470" applyBorder="1"/>
    <xf numFmtId="0" fontId="7" fillId="61" borderId="16" xfId="470" applyFont="1" applyFill="1" applyBorder="1"/>
    <xf numFmtId="1" fontId="64" fillId="0" borderId="16" xfId="470" applyNumberFormat="1" applyFont="1" applyFill="1" applyBorder="1" applyAlignment="1">
      <alignment horizontal="center" vertical="center"/>
    </xf>
    <xf numFmtId="0" fontId="4" fillId="61" borderId="0" xfId="470" applyFont="1" applyFill="1" applyBorder="1"/>
    <xf numFmtId="0" fontId="65" fillId="0" borderId="0" xfId="0" applyFont="1" applyBorder="1"/>
    <xf numFmtId="0" fontId="65" fillId="0" borderId="0" xfId="0" applyFont="1" applyBorder="1" applyAlignment="1">
      <alignment horizontal="right" vertical="center"/>
    </xf>
    <xf numFmtId="2" fontId="89" fillId="0" borderId="0" xfId="0" applyNumberFormat="1" applyFont="1" applyBorder="1"/>
    <xf numFmtId="2" fontId="0" fillId="66" borderId="0" xfId="0" applyNumberFormat="1" applyFill="1" applyBorder="1"/>
    <xf numFmtId="2" fontId="13" fillId="66" borderId="0" xfId="0" applyNumberFormat="1" applyFont="1" applyFill="1" applyBorder="1" applyAlignment="1">
      <alignment horizontal="right" vertical="center"/>
    </xf>
    <xf numFmtId="2" fontId="89" fillId="0" borderId="20" xfId="0" applyNumberFormat="1" applyFont="1" applyBorder="1" applyAlignment="1">
      <alignment horizontal="right" vertical="center"/>
    </xf>
    <xf numFmtId="2" fontId="89" fillId="0" borderId="0" xfId="0" applyNumberFormat="1" applyFont="1" applyBorder="1" applyAlignment="1">
      <alignment horizontal="right" vertical="center"/>
    </xf>
    <xf numFmtId="0" fontId="4" fillId="0" borderId="0" xfId="470" applyFont="1" applyBorder="1"/>
    <xf numFmtId="2" fontId="89" fillId="0" borderId="16" xfId="0" applyNumberFormat="1" applyFont="1" applyBorder="1"/>
    <xf numFmtId="2" fontId="0" fillId="66" borderId="16" xfId="0" applyNumberFormat="1" applyFill="1" applyBorder="1"/>
    <xf numFmtId="0" fontId="43" fillId="0" borderId="16" xfId="470" applyFill="1" applyBorder="1"/>
    <xf numFmtId="0" fontId="11" fillId="0" borderId="0" xfId="467" applyFont="1"/>
    <xf numFmtId="0" fontId="3" fillId="0" borderId="0" xfId="470" applyFont="1"/>
    <xf numFmtId="0" fontId="3" fillId="0" borderId="20" xfId="470" applyFont="1" applyBorder="1"/>
    <xf numFmtId="0" fontId="3" fillId="61" borderId="0" xfId="470" applyFont="1" applyFill="1" applyBorder="1"/>
    <xf numFmtId="0" fontId="90" fillId="0" borderId="0" xfId="1161" applyFont="1" applyFill="1" applyBorder="1"/>
    <xf numFmtId="0" fontId="0" fillId="0" borderId="0" xfId="1161" applyFont="1" applyFill="1" applyBorder="1"/>
    <xf numFmtId="2" fontId="43" fillId="0" borderId="0" xfId="470" applyNumberFormat="1" applyBorder="1"/>
    <xf numFmtId="1" fontId="3" fillId="0" borderId="0" xfId="470" applyNumberFormat="1" applyFont="1" applyBorder="1" applyAlignment="1">
      <alignment horizontal="center" vertical="center"/>
    </xf>
    <xf numFmtId="0" fontId="2" fillId="0" borderId="0" xfId="1162"/>
    <xf numFmtId="0" fontId="2" fillId="0" borderId="0" xfId="1162" applyFill="1"/>
    <xf numFmtId="0" fontId="0" fillId="0" borderId="0" xfId="1162" applyFont="1" applyFill="1"/>
    <xf numFmtId="0" fontId="0" fillId="0" borderId="0" xfId="1162" applyFont="1"/>
    <xf numFmtId="0" fontId="0" fillId="67" borderId="0" xfId="0" applyFont="1" applyFill="1" applyBorder="1"/>
    <xf numFmtId="0" fontId="2" fillId="66" borderId="0" xfId="1162" applyFill="1"/>
    <xf numFmtId="0" fontId="59" fillId="0" borderId="0" xfId="1162" applyFont="1"/>
    <xf numFmtId="175" fontId="64" fillId="0" borderId="0" xfId="470" applyNumberFormat="1" applyFont="1" applyFill="1" applyBorder="1"/>
    <xf numFmtId="0" fontId="2" fillId="67" borderId="0" xfId="1162" applyFill="1"/>
    <xf numFmtId="14" fontId="0" fillId="0" borderId="0" xfId="0" applyNumberFormat="1"/>
    <xf numFmtId="0" fontId="61" fillId="0" borderId="0" xfId="0" quotePrefix="1" applyFont="1" applyFill="1" applyBorder="1" applyAlignment="1">
      <alignment horizontal="center" vertical="center"/>
    </xf>
    <xf numFmtId="0" fontId="61" fillId="0" borderId="21" xfId="0" quotePrefix="1" applyFont="1" applyFill="1" applyBorder="1" applyAlignment="1">
      <alignment horizontal="center" vertical="center"/>
    </xf>
    <xf numFmtId="0" fontId="61" fillId="0" borderId="22" xfId="0" quotePrefix="1" applyFont="1" applyFill="1" applyBorder="1" applyAlignment="1">
      <alignment horizontal="center" vertical="center"/>
    </xf>
    <xf numFmtId="0" fontId="41" fillId="62" borderId="13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 wrapText="1"/>
    </xf>
    <xf numFmtId="0" fontId="41" fillId="62" borderId="0" xfId="0" applyFont="1" applyFill="1" applyBorder="1" applyAlignment="1">
      <alignment horizontal="center" vertical="center"/>
    </xf>
    <xf numFmtId="0" fontId="68" fillId="0" borderId="39" xfId="0" applyFont="1" applyBorder="1" applyAlignment="1">
      <alignment vertical="center"/>
    </xf>
    <xf numFmtId="0" fontId="68" fillId="0" borderId="40" xfId="0" applyFont="1" applyBorder="1" applyAlignment="1">
      <alignment vertical="center"/>
    </xf>
    <xf numFmtId="0" fontId="68" fillId="0" borderId="39" xfId="0" applyFont="1" applyBorder="1" applyAlignment="1">
      <alignment horizontal="center" vertical="center"/>
    </xf>
    <xf numFmtId="0" fontId="68" fillId="0" borderId="40" xfId="0" applyFont="1" applyBorder="1" applyAlignment="1">
      <alignment horizontal="center" vertical="center"/>
    </xf>
    <xf numFmtId="0" fontId="68" fillId="0" borderId="39" xfId="0" applyFont="1" applyBorder="1" applyAlignment="1">
      <alignment horizontal="center" vertical="center" wrapText="1"/>
    </xf>
    <xf numFmtId="0" fontId="68" fillId="0" borderId="40" xfId="0" applyFont="1" applyBorder="1" applyAlignment="1">
      <alignment horizontal="center" vertical="center" wrapText="1"/>
    </xf>
    <xf numFmtId="0" fontId="1" fillId="0" borderId="0" xfId="470" applyFont="1"/>
  </cellXfs>
  <cellStyles count="1163">
    <cellStyle name="20 % - Markeringsfarve1 2" xfId="961" xr:uid="{00000000-0005-0000-0000-000000000000}"/>
    <cellStyle name="20 % - Markeringsfarve1 2 2" xfId="962" xr:uid="{00000000-0005-0000-0000-000001000000}"/>
    <cellStyle name="20 % - Markeringsfarve1 3" xfId="963" xr:uid="{00000000-0005-0000-0000-000002000000}"/>
    <cellStyle name="20 % - Markeringsfarve1 4" xfId="964" xr:uid="{00000000-0005-0000-0000-000003000000}"/>
    <cellStyle name="20 % - Markeringsfarve1 5" xfId="965" xr:uid="{00000000-0005-0000-0000-000004000000}"/>
    <cellStyle name="20 % - Markeringsfarve2 2" xfId="966" xr:uid="{00000000-0005-0000-0000-000005000000}"/>
    <cellStyle name="20 % - Markeringsfarve2 2 2" xfId="967" xr:uid="{00000000-0005-0000-0000-000006000000}"/>
    <cellStyle name="20 % - Markeringsfarve2 3" xfId="968" xr:uid="{00000000-0005-0000-0000-000007000000}"/>
    <cellStyle name="20 % - Markeringsfarve2 4" xfId="969" xr:uid="{00000000-0005-0000-0000-000008000000}"/>
    <cellStyle name="20 % - Markeringsfarve2 5" xfId="970" xr:uid="{00000000-0005-0000-0000-000009000000}"/>
    <cellStyle name="20 % - Markeringsfarve3 2" xfId="971" xr:uid="{00000000-0005-0000-0000-00000A000000}"/>
    <cellStyle name="20 % - Markeringsfarve3 2 2" xfId="972" xr:uid="{00000000-0005-0000-0000-00000B000000}"/>
    <cellStyle name="20 % - Markeringsfarve3 3" xfId="973" xr:uid="{00000000-0005-0000-0000-00000C000000}"/>
    <cellStyle name="20 % - Markeringsfarve3 4" xfId="974" xr:uid="{00000000-0005-0000-0000-00000D000000}"/>
    <cellStyle name="20 % - Markeringsfarve3 5" xfId="975" xr:uid="{00000000-0005-0000-0000-00000E000000}"/>
    <cellStyle name="20 % - Markeringsfarve4 2" xfId="976" xr:uid="{00000000-0005-0000-0000-00000F000000}"/>
    <cellStyle name="20 % - Markeringsfarve4 2 2" xfId="977" xr:uid="{00000000-0005-0000-0000-000010000000}"/>
    <cellStyle name="20 % - Markeringsfarve4 3" xfId="978" xr:uid="{00000000-0005-0000-0000-000011000000}"/>
    <cellStyle name="20 % - Markeringsfarve4 4" xfId="979" xr:uid="{00000000-0005-0000-0000-000012000000}"/>
    <cellStyle name="20 % - Markeringsfarve4 5" xfId="980" xr:uid="{00000000-0005-0000-0000-000013000000}"/>
    <cellStyle name="20 % - Markeringsfarve5 2" xfId="981" xr:uid="{00000000-0005-0000-0000-000014000000}"/>
    <cellStyle name="20 % - Markeringsfarve5 2 2" xfId="982" xr:uid="{00000000-0005-0000-0000-000015000000}"/>
    <cellStyle name="20 % - Markeringsfarve5 3" xfId="983" xr:uid="{00000000-0005-0000-0000-000016000000}"/>
    <cellStyle name="20 % - Markeringsfarve5 4" xfId="984" xr:uid="{00000000-0005-0000-0000-000017000000}"/>
    <cellStyle name="20 % - Markeringsfarve5 5" xfId="985" xr:uid="{00000000-0005-0000-0000-000018000000}"/>
    <cellStyle name="20 % - Markeringsfarve6 2" xfId="986" xr:uid="{00000000-0005-0000-0000-000019000000}"/>
    <cellStyle name="20 % - Markeringsfarve6 2 2" xfId="987" xr:uid="{00000000-0005-0000-0000-00001A000000}"/>
    <cellStyle name="20 % - Markeringsfarve6 3" xfId="988" xr:uid="{00000000-0005-0000-0000-00001B000000}"/>
    <cellStyle name="20 % - Markeringsfarve6 4" xfId="989" xr:uid="{00000000-0005-0000-0000-00001C000000}"/>
    <cellStyle name="20 % - Markeringsfarve6 5" xfId="990" xr:uid="{00000000-0005-0000-0000-00001D000000}"/>
    <cellStyle name="20% - Accent1" xfId="1" builtinId="30" customBuiltin="1"/>
    <cellStyle name="20% - Accent1 2" xfId="991" xr:uid="{00000000-0005-0000-0000-00001F000000}"/>
    <cellStyle name="20% - Accent1 3" xfId="1149" xr:uid="{00000000-0005-0000-0000-000020000000}"/>
    <cellStyle name="20% - Accent2" xfId="2" builtinId="34" customBuiltin="1"/>
    <cellStyle name="20% - Accent2 2" xfId="992" xr:uid="{00000000-0005-0000-0000-000022000000}"/>
    <cellStyle name="20% - Accent2 3" xfId="1151" xr:uid="{00000000-0005-0000-0000-000023000000}"/>
    <cellStyle name="20% - Accent3" xfId="3" builtinId="38" customBuiltin="1"/>
    <cellStyle name="20% - Accent3 2" xfId="993" xr:uid="{00000000-0005-0000-0000-000025000000}"/>
    <cellStyle name="20% - Accent3 3" xfId="1153" xr:uid="{00000000-0005-0000-0000-000026000000}"/>
    <cellStyle name="20% - Accent4" xfId="4" builtinId="42" customBuiltin="1"/>
    <cellStyle name="20% - Accent4 2" xfId="994" xr:uid="{00000000-0005-0000-0000-000028000000}"/>
    <cellStyle name="20% - Accent4 3" xfId="1155" xr:uid="{00000000-0005-0000-0000-000029000000}"/>
    <cellStyle name="20% - Accent5" xfId="5" builtinId="46" customBuiltin="1"/>
    <cellStyle name="20% - Accent5 2" xfId="995" xr:uid="{00000000-0005-0000-0000-00002B000000}"/>
    <cellStyle name="20% - Accent5 3" xfId="1157" xr:uid="{00000000-0005-0000-0000-00002C000000}"/>
    <cellStyle name="20% - Accent6" xfId="6" builtinId="50" customBuiltin="1"/>
    <cellStyle name="20% - Accent6 2" xfId="996" xr:uid="{00000000-0005-0000-0000-00002E000000}"/>
    <cellStyle name="20% - Accent6 3" xfId="1159" xr:uid="{00000000-0005-0000-0000-00002F000000}"/>
    <cellStyle name="20% - Colore 1" xfId="7" xr:uid="{00000000-0005-0000-0000-000030000000}"/>
    <cellStyle name="20% - Colore 2" xfId="8" xr:uid="{00000000-0005-0000-0000-000031000000}"/>
    <cellStyle name="20% - Colore 3" xfId="9" xr:uid="{00000000-0005-0000-0000-000032000000}"/>
    <cellStyle name="20% - Colore 4" xfId="10" xr:uid="{00000000-0005-0000-0000-000033000000}"/>
    <cellStyle name="20% - Colore 5" xfId="11" xr:uid="{00000000-0005-0000-0000-000034000000}"/>
    <cellStyle name="20% - Colore 6" xfId="12" xr:uid="{00000000-0005-0000-0000-000035000000}"/>
    <cellStyle name="40 % - Markeringsfarve1 2" xfId="997" xr:uid="{00000000-0005-0000-0000-000036000000}"/>
    <cellStyle name="40 % - Markeringsfarve1 2 2" xfId="998" xr:uid="{00000000-0005-0000-0000-000037000000}"/>
    <cellStyle name="40 % - Markeringsfarve1 3" xfId="999" xr:uid="{00000000-0005-0000-0000-000038000000}"/>
    <cellStyle name="40 % - Markeringsfarve1 4" xfId="1000" xr:uid="{00000000-0005-0000-0000-000039000000}"/>
    <cellStyle name="40 % - Markeringsfarve1 5" xfId="1001" xr:uid="{00000000-0005-0000-0000-00003A000000}"/>
    <cellStyle name="40 % - Markeringsfarve2 2" xfId="1002" xr:uid="{00000000-0005-0000-0000-00003B000000}"/>
    <cellStyle name="40 % - Markeringsfarve2 2 2" xfId="1003" xr:uid="{00000000-0005-0000-0000-00003C000000}"/>
    <cellStyle name="40 % - Markeringsfarve2 3" xfId="1004" xr:uid="{00000000-0005-0000-0000-00003D000000}"/>
    <cellStyle name="40 % - Markeringsfarve2 4" xfId="1005" xr:uid="{00000000-0005-0000-0000-00003E000000}"/>
    <cellStyle name="40 % - Markeringsfarve2 5" xfId="1006" xr:uid="{00000000-0005-0000-0000-00003F000000}"/>
    <cellStyle name="40 % - Markeringsfarve3 2" xfId="1007" xr:uid="{00000000-0005-0000-0000-000040000000}"/>
    <cellStyle name="40 % - Markeringsfarve3 2 2" xfId="1008" xr:uid="{00000000-0005-0000-0000-000041000000}"/>
    <cellStyle name="40 % - Markeringsfarve3 3" xfId="1009" xr:uid="{00000000-0005-0000-0000-000042000000}"/>
    <cellStyle name="40 % - Markeringsfarve3 4" xfId="1010" xr:uid="{00000000-0005-0000-0000-000043000000}"/>
    <cellStyle name="40 % - Markeringsfarve3 5" xfId="1011" xr:uid="{00000000-0005-0000-0000-000044000000}"/>
    <cellStyle name="40 % - Markeringsfarve4 2" xfId="1012" xr:uid="{00000000-0005-0000-0000-000045000000}"/>
    <cellStyle name="40 % - Markeringsfarve4 2 2" xfId="1013" xr:uid="{00000000-0005-0000-0000-000046000000}"/>
    <cellStyle name="40 % - Markeringsfarve4 3" xfId="1014" xr:uid="{00000000-0005-0000-0000-000047000000}"/>
    <cellStyle name="40 % - Markeringsfarve4 4" xfId="1015" xr:uid="{00000000-0005-0000-0000-000048000000}"/>
    <cellStyle name="40 % - Markeringsfarve4 5" xfId="1016" xr:uid="{00000000-0005-0000-0000-000049000000}"/>
    <cellStyle name="40 % - Markeringsfarve5 2" xfId="1017" xr:uid="{00000000-0005-0000-0000-00004A000000}"/>
    <cellStyle name="40 % - Markeringsfarve5 2 2" xfId="1018" xr:uid="{00000000-0005-0000-0000-00004B000000}"/>
    <cellStyle name="40 % - Markeringsfarve5 3" xfId="1019" xr:uid="{00000000-0005-0000-0000-00004C000000}"/>
    <cellStyle name="40 % - Markeringsfarve5 4" xfId="1020" xr:uid="{00000000-0005-0000-0000-00004D000000}"/>
    <cellStyle name="40 % - Markeringsfarve5 5" xfId="1021" xr:uid="{00000000-0005-0000-0000-00004E000000}"/>
    <cellStyle name="40 % - Markeringsfarve6 2" xfId="1022" xr:uid="{00000000-0005-0000-0000-00004F000000}"/>
    <cellStyle name="40 % - Markeringsfarve6 2 2" xfId="1023" xr:uid="{00000000-0005-0000-0000-000050000000}"/>
    <cellStyle name="40 % - Markeringsfarve6 3" xfId="1024" xr:uid="{00000000-0005-0000-0000-000051000000}"/>
    <cellStyle name="40 % - Markeringsfarve6 4" xfId="1025" xr:uid="{00000000-0005-0000-0000-000052000000}"/>
    <cellStyle name="40 % - Markeringsfarve6 5" xfId="1026" xr:uid="{00000000-0005-0000-0000-000053000000}"/>
    <cellStyle name="40% - Accent1" xfId="13" builtinId="31" customBuiltin="1"/>
    <cellStyle name="40% - Accent1 2" xfId="1027" xr:uid="{00000000-0005-0000-0000-000055000000}"/>
    <cellStyle name="40% - Accent1 3" xfId="1150" xr:uid="{00000000-0005-0000-0000-000056000000}"/>
    <cellStyle name="40% - Accent2" xfId="14" builtinId="35" customBuiltin="1"/>
    <cellStyle name="40% - Accent2 2" xfId="1028" xr:uid="{00000000-0005-0000-0000-000058000000}"/>
    <cellStyle name="40% - Accent2 3" xfId="1152" xr:uid="{00000000-0005-0000-0000-000059000000}"/>
    <cellStyle name="40% - Accent3" xfId="15" builtinId="39" customBuiltin="1"/>
    <cellStyle name="40% - Accent3 2" xfId="1029" xr:uid="{00000000-0005-0000-0000-00005B000000}"/>
    <cellStyle name="40% - Accent3 3" xfId="1154" xr:uid="{00000000-0005-0000-0000-00005C000000}"/>
    <cellStyle name="40% - Accent4" xfId="16" builtinId="43" customBuiltin="1"/>
    <cellStyle name="40% - Accent4 2" xfId="1030" xr:uid="{00000000-0005-0000-0000-00005E000000}"/>
    <cellStyle name="40% - Accent4 3" xfId="1156" xr:uid="{00000000-0005-0000-0000-00005F000000}"/>
    <cellStyle name="40% - Accent5" xfId="17" builtinId="47" customBuiltin="1"/>
    <cellStyle name="40% - Accent5 2" xfId="1031" xr:uid="{00000000-0005-0000-0000-000061000000}"/>
    <cellStyle name="40% - Accent5 3" xfId="1158" xr:uid="{00000000-0005-0000-0000-000062000000}"/>
    <cellStyle name="40% - Accent6" xfId="18" builtinId="51" customBuiltin="1"/>
    <cellStyle name="40% - Accent6 2" xfId="1032" xr:uid="{00000000-0005-0000-0000-000064000000}"/>
    <cellStyle name="40% - Accent6 3" xfId="1160" xr:uid="{00000000-0005-0000-0000-000065000000}"/>
    <cellStyle name="40% - Colore 1" xfId="19" xr:uid="{00000000-0005-0000-0000-000066000000}"/>
    <cellStyle name="40% - Colore 2" xfId="20" xr:uid="{00000000-0005-0000-0000-000067000000}"/>
    <cellStyle name="40% - Colore 3" xfId="21" xr:uid="{00000000-0005-0000-0000-000068000000}"/>
    <cellStyle name="40% - Colore 4" xfId="22" xr:uid="{00000000-0005-0000-0000-000069000000}"/>
    <cellStyle name="40% - Colore 5" xfId="23" xr:uid="{00000000-0005-0000-0000-00006A000000}"/>
    <cellStyle name="40% - Colore 6" xfId="24" xr:uid="{00000000-0005-0000-0000-00006B000000}"/>
    <cellStyle name="5x indented GHG Textfiels" xfId="25" xr:uid="{00000000-0005-0000-0000-00006C000000}"/>
    <cellStyle name="60% - Accent1" xfId="26" builtinId="32" customBuiltin="1"/>
    <cellStyle name="60% - Accent1 2" xfId="1033" xr:uid="{00000000-0005-0000-0000-00006E000000}"/>
    <cellStyle name="60% - Accent2" xfId="27" builtinId="36" customBuiltin="1"/>
    <cellStyle name="60% - Accent2 2" xfId="1034" xr:uid="{00000000-0005-0000-0000-000070000000}"/>
    <cellStyle name="60% - Accent3" xfId="28" builtinId="40" customBuiltin="1"/>
    <cellStyle name="60% - Accent3 2" xfId="1035" xr:uid="{00000000-0005-0000-0000-000072000000}"/>
    <cellStyle name="60% - Accent4" xfId="29" builtinId="44" customBuiltin="1"/>
    <cellStyle name="60% - Accent4 2" xfId="1036" xr:uid="{00000000-0005-0000-0000-000074000000}"/>
    <cellStyle name="60% - Accent5" xfId="30" builtinId="48" customBuiltin="1"/>
    <cellStyle name="60% - Accent5 2" xfId="1037" xr:uid="{00000000-0005-0000-0000-000076000000}"/>
    <cellStyle name="60% - Accent6" xfId="31" builtinId="52" customBuiltin="1"/>
    <cellStyle name="60% - Accent6 2" xfId="1038" xr:uid="{00000000-0005-0000-0000-000078000000}"/>
    <cellStyle name="60% - Colore 1" xfId="32" xr:uid="{00000000-0005-0000-0000-000079000000}"/>
    <cellStyle name="60% - Colore 2" xfId="33" xr:uid="{00000000-0005-0000-0000-00007A000000}"/>
    <cellStyle name="60% - Colore 3" xfId="34" xr:uid="{00000000-0005-0000-0000-00007B000000}"/>
    <cellStyle name="60% - Colore 4" xfId="35" xr:uid="{00000000-0005-0000-0000-00007C000000}"/>
    <cellStyle name="60% - Colore 5" xfId="36" xr:uid="{00000000-0005-0000-0000-00007D000000}"/>
    <cellStyle name="60% - Colore 6" xfId="37" xr:uid="{00000000-0005-0000-0000-00007E000000}"/>
    <cellStyle name="Accent1" xfId="38" builtinId="29" customBuiltin="1"/>
    <cellStyle name="Accent1 2" xfId="1039" xr:uid="{00000000-0005-0000-0000-000080000000}"/>
    <cellStyle name="Accent2" xfId="39" builtinId="33" customBuiltin="1"/>
    <cellStyle name="Accent2 2" xfId="1040" xr:uid="{00000000-0005-0000-0000-000082000000}"/>
    <cellStyle name="Accent3" xfId="40" builtinId="37" customBuiltin="1"/>
    <cellStyle name="Accent3 2" xfId="1041" xr:uid="{00000000-0005-0000-0000-000084000000}"/>
    <cellStyle name="Accent4" xfId="41" builtinId="41" customBuiltin="1"/>
    <cellStyle name="Accent4 2" xfId="1042" xr:uid="{00000000-0005-0000-0000-000086000000}"/>
    <cellStyle name="Accent5" xfId="42" builtinId="45" customBuiltin="1"/>
    <cellStyle name="Accent5 2" xfId="1043" xr:uid="{00000000-0005-0000-0000-000088000000}"/>
    <cellStyle name="Accent6" xfId="43" builtinId="49" customBuiltin="1"/>
    <cellStyle name="Accent6 2" xfId="1044" xr:uid="{00000000-0005-0000-0000-00008A000000}"/>
    <cellStyle name="AggOrange_CRFReport-template" xfId="44" xr:uid="{00000000-0005-0000-0000-00008B000000}"/>
    <cellStyle name="AggOrange9_CRFReport-template" xfId="45" xr:uid="{00000000-0005-0000-0000-00008C000000}"/>
    <cellStyle name="Bad" xfId="46" builtinId="27" customBuiltin="1"/>
    <cellStyle name="Bad 2" xfId="1045" xr:uid="{00000000-0005-0000-0000-00008E000000}"/>
    <cellStyle name="Bemærk! 2" xfId="1046" xr:uid="{00000000-0005-0000-0000-00008F000000}"/>
    <cellStyle name="Bemærk! 2 2" xfId="1047" xr:uid="{00000000-0005-0000-0000-000090000000}"/>
    <cellStyle name="Bemærk! 3" xfId="1048" xr:uid="{00000000-0005-0000-0000-000091000000}"/>
    <cellStyle name="Bemærk! 3 2" xfId="1049" xr:uid="{00000000-0005-0000-0000-000092000000}"/>
    <cellStyle name="Bemærk! 4" xfId="1050" xr:uid="{00000000-0005-0000-0000-000093000000}"/>
    <cellStyle name="Bemærk! 5" xfId="1051" xr:uid="{00000000-0005-0000-0000-000094000000}"/>
    <cellStyle name="C01_Main head" xfId="1052" xr:uid="{00000000-0005-0000-0000-000095000000}"/>
    <cellStyle name="C02_Column heads" xfId="1053" xr:uid="{00000000-0005-0000-0000-000096000000}"/>
    <cellStyle name="C03_Sub head bold" xfId="1054" xr:uid="{00000000-0005-0000-0000-000097000000}"/>
    <cellStyle name="C03a_Sub head" xfId="1055" xr:uid="{00000000-0005-0000-0000-000098000000}"/>
    <cellStyle name="C04_Total text white bold" xfId="1056" xr:uid="{00000000-0005-0000-0000-000099000000}"/>
    <cellStyle name="C04a_Total text black with rule" xfId="1057" xr:uid="{00000000-0005-0000-0000-00009A000000}"/>
    <cellStyle name="C05_Main text" xfId="1058" xr:uid="{00000000-0005-0000-0000-00009B000000}"/>
    <cellStyle name="C06_Figs" xfId="1059" xr:uid="{00000000-0005-0000-0000-00009C000000}"/>
    <cellStyle name="C07_Figs 1 dec percent" xfId="1060" xr:uid="{00000000-0005-0000-0000-00009D000000}"/>
    <cellStyle name="C08_Figs 1 decimal" xfId="1061" xr:uid="{00000000-0005-0000-0000-00009E000000}"/>
    <cellStyle name="C09_Notes" xfId="1062" xr:uid="{00000000-0005-0000-0000-00009F000000}"/>
    <cellStyle name="Calcolo" xfId="47" xr:uid="{00000000-0005-0000-0000-0000A0000000}"/>
    <cellStyle name="Calcolo 2" xfId="48" xr:uid="{00000000-0005-0000-0000-0000A1000000}"/>
    <cellStyle name="Calcolo 2 2" xfId="49" xr:uid="{00000000-0005-0000-0000-0000A2000000}"/>
    <cellStyle name="Calcolo 2 3" xfId="50" xr:uid="{00000000-0005-0000-0000-0000A3000000}"/>
    <cellStyle name="Calcolo 2 4" xfId="51" xr:uid="{00000000-0005-0000-0000-0000A4000000}"/>
    <cellStyle name="Calcolo 2 5" xfId="52" xr:uid="{00000000-0005-0000-0000-0000A5000000}"/>
    <cellStyle name="Calcolo 3" xfId="53" xr:uid="{00000000-0005-0000-0000-0000A6000000}"/>
    <cellStyle name="Calcolo 4" xfId="54" xr:uid="{00000000-0005-0000-0000-0000A7000000}"/>
    <cellStyle name="Calcolo 5" xfId="55" xr:uid="{00000000-0005-0000-0000-0000A8000000}"/>
    <cellStyle name="Calcolo 6" xfId="56" xr:uid="{00000000-0005-0000-0000-0000A9000000}"/>
    <cellStyle name="Calculation" xfId="57" builtinId="22" customBuiltin="1"/>
    <cellStyle name="Calculation 2" xfId="1063" xr:uid="{00000000-0005-0000-0000-0000AB000000}"/>
    <cellStyle name="Cella collegata" xfId="58" xr:uid="{00000000-0005-0000-0000-0000AC000000}"/>
    <cellStyle name="Cella da controllare" xfId="59" xr:uid="{00000000-0005-0000-0000-0000AD000000}"/>
    <cellStyle name="Check Cell" xfId="60" builtinId="23" customBuiltin="1"/>
    <cellStyle name="Check Cell 2" xfId="1064" xr:uid="{00000000-0005-0000-0000-0000AF000000}"/>
    <cellStyle name="Colore 1" xfId="61" xr:uid="{00000000-0005-0000-0000-0000B0000000}"/>
    <cellStyle name="Colore 2" xfId="62" xr:uid="{00000000-0005-0000-0000-0000B1000000}"/>
    <cellStyle name="Colore 3" xfId="63" xr:uid="{00000000-0005-0000-0000-0000B2000000}"/>
    <cellStyle name="Colore 4" xfId="64" xr:uid="{00000000-0005-0000-0000-0000B3000000}"/>
    <cellStyle name="Colore 5" xfId="65" xr:uid="{00000000-0005-0000-0000-0000B4000000}"/>
    <cellStyle name="Colore 6" xfId="66" xr:uid="{00000000-0005-0000-0000-0000B5000000}"/>
    <cellStyle name="Comma 10" xfId="1065" xr:uid="{00000000-0005-0000-0000-0000B6000000}"/>
    <cellStyle name="Comma 2" xfId="67" xr:uid="{00000000-0005-0000-0000-0000B7000000}"/>
    <cellStyle name="Comma 2 2" xfId="68" xr:uid="{00000000-0005-0000-0000-0000B8000000}"/>
    <cellStyle name="Comma 2 3" xfId="69" xr:uid="{00000000-0005-0000-0000-0000B9000000}"/>
    <cellStyle name="Comma 3" xfId="70" xr:uid="{00000000-0005-0000-0000-0000BA000000}"/>
    <cellStyle name="Comma 3 2" xfId="1066" xr:uid="{00000000-0005-0000-0000-0000BB000000}"/>
    <cellStyle name="Comma 3 3" xfId="1067" xr:uid="{00000000-0005-0000-0000-0000BC000000}"/>
    <cellStyle name="Comma 3 4" xfId="1068" xr:uid="{00000000-0005-0000-0000-0000BD000000}"/>
    <cellStyle name="Comma 4" xfId="1069" xr:uid="{00000000-0005-0000-0000-0000BE000000}"/>
    <cellStyle name="Comma 4 2" xfId="1070" xr:uid="{00000000-0005-0000-0000-0000BF000000}"/>
    <cellStyle name="Comma 4 3" xfId="1071" xr:uid="{00000000-0005-0000-0000-0000C0000000}"/>
    <cellStyle name="Comma 4 4" xfId="1072" xr:uid="{00000000-0005-0000-0000-0000C1000000}"/>
    <cellStyle name="Comma 5" xfId="1073" xr:uid="{00000000-0005-0000-0000-0000C2000000}"/>
    <cellStyle name="Comma 5 2" xfId="1074" xr:uid="{00000000-0005-0000-0000-0000C3000000}"/>
    <cellStyle name="Comma 6" xfId="1075" xr:uid="{00000000-0005-0000-0000-0000C4000000}"/>
    <cellStyle name="Comma 7" xfId="1076" xr:uid="{00000000-0005-0000-0000-0000C5000000}"/>
    <cellStyle name="Comma 8" xfId="1077" xr:uid="{00000000-0005-0000-0000-0000C6000000}"/>
    <cellStyle name="Comma 9" xfId="1078" xr:uid="{00000000-0005-0000-0000-0000C7000000}"/>
    <cellStyle name="Comma 9 2" xfId="1079" xr:uid="{00000000-0005-0000-0000-0000C8000000}"/>
    <cellStyle name="Comma 9 3" xfId="1080" xr:uid="{00000000-0005-0000-0000-0000C9000000}"/>
    <cellStyle name="CustomizationCells" xfId="71" xr:uid="{00000000-0005-0000-0000-0000CA000000}"/>
    <cellStyle name="Euro" xfId="72" xr:uid="{00000000-0005-0000-0000-0000CB000000}"/>
    <cellStyle name="Euro 10" xfId="73" xr:uid="{00000000-0005-0000-0000-0000CC000000}"/>
    <cellStyle name="Euro 10 2" xfId="74" xr:uid="{00000000-0005-0000-0000-0000CD000000}"/>
    <cellStyle name="Euro 10 3" xfId="75" xr:uid="{00000000-0005-0000-0000-0000CE000000}"/>
    <cellStyle name="Euro 11" xfId="76" xr:uid="{00000000-0005-0000-0000-0000CF000000}"/>
    <cellStyle name="Euro 11 2" xfId="77" xr:uid="{00000000-0005-0000-0000-0000D0000000}"/>
    <cellStyle name="Euro 11 3" xfId="78" xr:uid="{00000000-0005-0000-0000-0000D1000000}"/>
    <cellStyle name="Euro 12" xfId="79" xr:uid="{00000000-0005-0000-0000-0000D2000000}"/>
    <cellStyle name="Euro 12 2" xfId="80" xr:uid="{00000000-0005-0000-0000-0000D3000000}"/>
    <cellStyle name="Euro 12 3" xfId="81" xr:uid="{00000000-0005-0000-0000-0000D4000000}"/>
    <cellStyle name="Euro 13" xfId="82" xr:uid="{00000000-0005-0000-0000-0000D5000000}"/>
    <cellStyle name="Euro 13 2" xfId="83" xr:uid="{00000000-0005-0000-0000-0000D6000000}"/>
    <cellStyle name="Euro 13 3" xfId="84" xr:uid="{00000000-0005-0000-0000-0000D7000000}"/>
    <cellStyle name="Euro 14" xfId="85" xr:uid="{00000000-0005-0000-0000-0000D8000000}"/>
    <cellStyle name="Euro 14 2" xfId="86" xr:uid="{00000000-0005-0000-0000-0000D9000000}"/>
    <cellStyle name="Euro 14 3" xfId="87" xr:uid="{00000000-0005-0000-0000-0000DA000000}"/>
    <cellStyle name="Euro 15" xfId="88" xr:uid="{00000000-0005-0000-0000-0000DB000000}"/>
    <cellStyle name="Euro 15 2" xfId="89" xr:uid="{00000000-0005-0000-0000-0000DC000000}"/>
    <cellStyle name="Euro 15 3" xfId="90" xr:uid="{00000000-0005-0000-0000-0000DD000000}"/>
    <cellStyle name="Euro 16" xfId="91" xr:uid="{00000000-0005-0000-0000-0000DE000000}"/>
    <cellStyle name="Euro 16 2" xfId="92" xr:uid="{00000000-0005-0000-0000-0000DF000000}"/>
    <cellStyle name="Euro 16 3" xfId="93" xr:uid="{00000000-0005-0000-0000-0000E0000000}"/>
    <cellStyle name="Euro 17" xfId="94" xr:uid="{00000000-0005-0000-0000-0000E1000000}"/>
    <cellStyle name="Euro 17 2" xfId="95" xr:uid="{00000000-0005-0000-0000-0000E2000000}"/>
    <cellStyle name="Euro 17 3" xfId="96" xr:uid="{00000000-0005-0000-0000-0000E3000000}"/>
    <cellStyle name="Euro 18" xfId="97" xr:uid="{00000000-0005-0000-0000-0000E4000000}"/>
    <cellStyle name="Euro 18 2" xfId="98" xr:uid="{00000000-0005-0000-0000-0000E5000000}"/>
    <cellStyle name="Euro 18 3" xfId="99" xr:uid="{00000000-0005-0000-0000-0000E6000000}"/>
    <cellStyle name="Euro 19" xfId="100" xr:uid="{00000000-0005-0000-0000-0000E7000000}"/>
    <cellStyle name="Euro 19 2" xfId="101" xr:uid="{00000000-0005-0000-0000-0000E8000000}"/>
    <cellStyle name="Euro 19 3" xfId="102" xr:uid="{00000000-0005-0000-0000-0000E9000000}"/>
    <cellStyle name="Euro 2" xfId="103" xr:uid="{00000000-0005-0000-0000-0000EA000000}"/>
    <cellStyle name="Euro 2 2" xfId="104" xr:uid="{00000000-0005-0000-0000-0000EB000000}"/>
    <cellStyle name="Euro 2 3" xfId="105" xr:uid="{00000000-0005-0000-0000-0000EC000000}"/>
    <cellStyle name="Euro 20" xfId="106" xr:uid="{00000000-0005-0000-0000-0000ED000000}"/>
    <cellStyle name="Euro 20 2" xfId="107" xr:uid="{00000000-0005-0000-0000-0000EE000000}"/>
    <cellStyle name="Euro 20 3" xfId="108" xr:uid="{00000000-0005-0000-0000-0000EF000000}"/>
    <cellStyle name="Euro 21" xfId="109" xr:uid="{00000000-0005-0000-0000-0000F0000000}"/>
    <cellStyle name="Euro 21 2" xfId="110" xr:uid="{00000000-0005-0000-0000-0000F1000000}"/>
    <cellStyle name="Euro 21 3" xfId="111" xr:uid="{00000000-0005-0000-0000-0000F2000000}"/>
    <cellStyle name="Euro 22" xfId="112" xr:uid="{00000000-0005-0000-0000-0000F3000000}"/>
    <cellStyle name="Euro 22 2" xfId="113" xr:uid="{00000000-0005-0000-0000-0000F4000000}"/>
    <cellStyle name="Euro 22 3" xfId="114" xr:uid="{00000000-0005-0000-0000-0000F5000000}"/>
    <cellStyle name="Euro 23" xfId="115" xr:uid="{00000000-0005-0000-0000-0000F6000000}"/>
    <cellStyle name="Euro 23 2" xfId="116" xr:uid="{00000000-0005-0000-0000-0000F7000000}"/>
    <cellStyle name="Euro 23 3" xfId="117" xr:uid="{00000000-0005-0000-0000-0000F8000000}"/>
    <cellStyle name="Euro 24" xfId="118" xr:uid="{00000000-0005-0000-0000-0000F9000000}"/>
    <cellStyle name="Euro 24 2" xfId="119" xr:uid="{00000000-0005-0000-0000-0000FA000000}"/>
    <cellStyle name="Euro 24 3" xfId="120" xr:uid="{00000000-0005-0000-0000-0000FB000000}"/>
    <cellStyle name="Euro 25" xfId="121" xr:uid="{00000000-0005-0000-0000-0000FC000000}"/>
    <cellStyle name="Euro 25 2" xfId="122" xr:uid="{00000000-0005-0000-0000-0000FD000000}"/>
    <cellStyle name="Euro 25 3" xfId="123" xr:uid="{00000000-0005-0000-0000-0000FE000000}"/>
    <cellStyle name="Euro 26" xfId="124" xr:uid="{00000000-0005-0000-0000-0000FF000000}"/>
    <cellStyle name="Euro 26 2" xfId="125" xr:uid="{00000000-0005-0000-0000-000000010000}"/>
    <cellStyle name="Euro 26 3" xfId="126" xr:uid="{00000000-0005-0000-0000-000001010000}"/>
    <cellStyle name="Euro 27" xfId="127" xr:uid="{00000000-0005-0000-0000-000002010000}"/>
    <cellStyle name="Euro 27 2" xfId="128" xr:uid="{00000000-0005-0000-0000-000003010000}"/>
    <cellStyle name="Euro 27 3" xfId="129" xr:uid="{00000000-0005-0000-0000-000004010000}"/>
    <cellStyle name="Euro 28" xfId="130" xr:uid="{00000000-0005-0000-0000-000005010000}"/>
    <cellStyle name="Euro 28 2" xfId="131" xr:uid="{00000000-0005-0000-0000-000006010000}"/>
    <cellStyle name="Euro 28 3" xfId="132" xr:uid="{00000000-0005-0000-0000-000007010000}"/>
    <cellStyle name="Euro 29" xfId="133" xr:uid="{00000000-0005-0000-0000-000008010000}"/>
    <cellStyle name="Euro 29 2" xfId="134" xr:uid="{00000000-0005-0000-0000-000009010000}"/>
    <cellStyle name="Euro 29 3" xfId="135" xr:uid="{00000000-0005-0000-0000-00000A010000}"/>
    <cellStyle name="Euro 3" xfId="136" xr:uid="{00000000-0005-0000-0000-00000B010000}"/>
    <cellStyle name="Euro 3 2" xfId="137" xr:uid="{00000000-0005-0000-0000-00000C010000}"/>
    <cellStyle name="Euro 3 3" xfId="138" xr:uid="{00000000-0005-0000-0000-00000D010000}"/>
    <cellStyle name="Euro 30" xfId="139" xr:uid="{00000000-0005-0000-0000-00000E010000}"/>
    <cellStyle name="Euro 30 2" xfId="140" xr:uid="{00000000-0005-0000-0000-00000F010000}"/>
    <cellStyle name="Euro 30 3" xfId="141" xr:uid="{00000000-0005-0000-0000-000010010000}"/>
    <cellStyle name="Euro 31" xfId="142" xr:uid="{00000000-0005-0000-0000-000011010000}"/>
    <cellStyle name="Euro 31 2" xfId="143" xr:uid="{00000000-0005-0000-0000-000012010000}"/>
    <cellStyle name="Euro 31 3" xfId="144" xr:uid="{00000000-0005-0000-0000-000013010000}"/>
    <cellStyle name="Euro 32" xfId="145" xr:uid="{00000000-0005-0000-0000-000014010000}"/>
    <cellStyle name="Euro 32 2" xfId="146" xr:uid="{00000000-0005-0000-0000-000015010000}"/>
    <cellStyle name="Euro 32 3" xfId="147" xr:uid="{00000000-0005-0000-0000-000016010000}"/>
    <cellStyle name="Euro 33" xfId="148" xr:uid="{00000000-0005-0000-0000-000017010000}"/>
    <cellStyle name="Euro 33 2" xfId="149" xr:uid="{00000000-0005-0000-0000-000018010000}"/>
    <cellStyle name="Euro 33 3" xfId="150" xr:uid="{00000000-0005-0000-0000-000019010000}"/>
    <cellStyle name="Euro 34" xfId="151" xr:uid="{00000000-0005-0000-0000-00001A010000}"/>
    <cellStyle name="Euro 34 2" xfId="152" xr:uid="{00000000-0005-0000-0000-00001B010000}"/>
    <cellStyle name="Euro 34 3" xfId="153" xr:uid="{00000000-0005-0000-0000-00001C010000}"/>
    <cellStyle name="Euro 35" xfId="154" xr:uid="{00000000-0005-0000-0000-00001D010000}"/>
    <cellStyle name="Euro 35 2" xfId="155" xr:uid="{00000000-0005-0000-0000-00001E010000}"/>
    <cellStyle name="Euro 35 3" xfId="156" xr:uid="{00000000-0005-0000-0000-00001F010000}"/>
    <cellStyle name="Euro 36" xfId="157" xr:uid="{00000000-0005-0000-0000-000020010000}"/>
    <cellStyle name="Euro 36 2" xfId="158" xr:uid="{00000000-0005-0000-0000-000021010000}"/>
    <cellStyle name="Euro 36 3" xfId="159" xr:uid="{00000000-0005-0000-0000-000022010000}"/>
    <cellStyle name="Euro 37" xfId="160" xr:uid="{00000000-0005-0000-0000-000023010000}"/>
    <cellStyle name="Euro 37 2" xfId="161" xr:uid="{00000000-0005-0000-0000-000024010000}"/>
    <cellStyle name="Euro 37 3" xfId="162" xr:uid="{00000000-0005-0000-0000-000025010000}"/>
    <cellStyle name="Euro 38" xfId="163" xr:uid="{00000000-0005-0000-0000-000026010000}"/>
    <cellStyle name="Euro 38 2" xfId="164" xr:uid="{00000000-0005-0000-0000-000027010000}"/>
    <cellStyle name="Euro 38 3" xfId="165" xr:uid="{00000000-0005-0000-0000-000028010000}"/>
    <cellStyle name="Euro 39" xfId="166" xr:uid="{00000000-0005-0000-0000-000029010000}"/>
    <cellStyle name="Euro 39 2" xfId="167" xr:uid="{00000000-0005-0000-0000-00002A010000}"/>
    <cellStyle name="Euro 39 3" xfId="168" xr:uid="{00000000-0005-0000-0000-00002B010000}"/>
    <cellStyle name="Euro 4" xfId="169" xr:uid="{00000000-0005-0000-0000-00002C010000}"/>
    <cellStyle name="Euro 4 2" xfId="170" xr:uid="{00000000-0005-0000-0000-00002D010000}"/>
    <cellStyle name="Euro 4 3" xfId="171" xr:uid="{00000000-0005-0000-0000-00002E010000}"/>
    <cellStyle name="Euro 40" xfId="172" xr:uid="{00000000-0005-0000-0000-00002F010000}"/>
    <cellStyle name="Euro 40 2" xfId="173" xr:uid="{00000000-0005-0000-0000-000030010000}"/>
    <cellStyle name="Euro 40 3" xfId="174" xr:uid="{00000000-0005-0000-0000-000031010000}"/>
    <cellStyle name="Euro 41" xfId="175" xr:uid="{00000000-0005-0000-0000-000032010000}"/>
    <cellStyle name="Euro 41 2" xfId="176" xr:uid="{00000000-0005-0000-0000-000033010000}"/>
    <cellStyle name="Euro 41 3" xfId="177" xr:uid="{00000000-0005-0000-0000-000034010000}"/>
    <cellStyle name="Euro 42" xfId="178" xr:uid="{00000000-0005-0000-0000-000035010000}"/>
    <cellStyle name="Euro 42 2" xfId="179" xr:uid="{00000000-0005-0000-0000-000036010000}"/>
    <cellStyle name="Euro 42 3" xfId="180" xr:uid="{00000000-0005-0000-0000-000037010000}"/>
    <cellStyle name="Euro 43" xfId="181" xr:uid="{00000000-0005-0000-0000-000038010000}"/>
    <cellStyle name="Euro 43 2" xfId="182" xr:uid="{00000000-0005-0000-0000-000039010000}"/>
    <cellStyle name="Euro 43 3" xfId="183" xr:uid="{00000000-0005-0000-0000-00003A010000}"/>
    <cellStyle name="Euro 44" xfId="184" xr:uid="{00000000-0005-0000-0000-00003B010000}"/>
    <cellStyle name="Euro 44 2" xfId="185" xr:uid="{00000000-0005-0000-0000-00003C010000}"/>
    <cellStyle name="Euro 44 3" xfId="186" xr:uid="{00000000-0005-0000-0000-00003D010000}"/>
    <cellStyle name="Euro 45" xfId="187" xr:uid="{00000000-0005-0000-0000-00003E010000}"/>
    <cellStyle name="Euro 46" xfId="188" xr:uid="{00000000-0005-0000-0000-00003F010000}"/>
    <cellStyle name="Euro 5" xfId="189" xr:uid="{00000000-0005-0000-0000-000040010000}"/>
    <cellStyle name="Euro 5 2" xfId="190" xr:uid="{00000000-0005-0000-0000-000041010000}"/>
    <cellStyle name="Euro 5 3" xfId="191" xr:uid="{00000000-0005-0000-0000-000042010000}"/>
    <cellStyle name="Euro 6" xfId="192" xr:uid="{00000000-0005-0000-0000-000043010000}"/>
    <cellStyle name="Euro 6 2" xfId="193" xr:uid="{00000000-0005-0000-0000-000044010000}"/>
    <cellStyle name="Euro 6 3" xfId="194" xr:uid="{00000000-0005-0000-0000-000045010000}"/>
    <cellStyle name="Euro 7" xfId="195" xr:uid="{00000000-0005-0000-0000-000046010000}"/>
    <cellStyle name="Euro 7 2" xfId="196" xr:uid="{00000000-0005-0000-0000-000047010000}"/>
    <cellStyle name="Euro 7 3" xfId="197" xr:uid="{00000000-0005-0000-0000-000048010000}"/>
    <cellStyle name="Euro 8" xfId="198" xr:uid="{00000000-0005-0000-0000-000049010000}"/>
    <cellStyle name="Euro 8 2" xfId="199" xr:uid="{00000000-0005-0000-0000-00004A010000}"/>
    <cellStyle name="Euro 8 3" xfId="200" xr:uid="{00000000-0005-0000-0000-00004B010000}"/>
    <cellStyle name="Euro 9" xfId="201" xr:uid="{00000000-0005-0000-0000-00004C010000}"/>
    <cellStyle name="Euro 9 2" xfId="202" xr:uid="{00000000-0005-0000-0000-00004D010000}"/>
    <cellStyle name="Euro 9 3" xfId="203" xr:uid="{00000000-0005-0000-0000-00004E010000}"/>
    <cellStyle name="Explanatory Text" xfId="204" builtinId="53" customBuiltin="1"/>
    <cellStyle name="Explanatory Text 2" xfId="1081" xr:uid="{00000000-0005-0000-0000-000050010000}"/>
    <cellStyle name="Good" xfId="205" builtinId="26" customBuiltin="1"/>
    <cellStyle name="Good 2" xfId="1082" xr:uid="{00000000-0005-0000-0000-000052010000}"/>
    <cellStyle name="Heading 1" xfId="206" builtinId="16" customBuiltin="1"/>
    <cellStyle name="Heading 1 2" xfId="1083" xr:uid="{00000000-0005-0000-0000-000054010000}"/>
    <cellStyle name="Heading 2" xfId="207" builtinId="17" customBuiltin="1"/>
    <cellStyle name="Heading 2 2" xfId="1084" xr:uid="{00000000-0005-0000-0000-000056010000}"/>
    <cellStyle name="Heading 3" xfId="208" builtinId="18" customBuiltin="1"/>
    <cellStyle name="Heading 3 2" xfId="1085" xr:uid="{00000000-0005-0000-0000-000058010000}"/>
    <cellStyle name="Heading 4" xfId="209" builtinId="19" customBuiltin="1"/>
    <cellStyle name="Heading 4 2" xfId="1086" xr:uid="{00000000-0005-0000-0000-00005A010000}"/>
    <cellStyle name="Hyperlink 2" xfId="960" xr:uid="{00000000-0005-0000-0000-00005B010000}"/>
    <cellStyle name="Hyperlink 3" xfId="1087" xr:uid="{00000000-0005-0000-0000-00005C010000}"/>
    <cellStyle name="Input" xfId="210" builtinId="20" customBuiltin="1"/>
    <cellStyle name="Input 2" xfId="211" xr:uid="{00000000-0005-0000-0000-00005E010000}"/>
    <cellStyle name="Input 2 2" xfId="212" xr:uid="{00000000-0005-0000-0000-00005F010000}"/>
    <cellStyle name="Input 2 2 2" xfId="213" xr:uid="{00000000-0005-0000-0000-000060010000}"/>
    <cellStyle name="Input 2 2 3" xfId="214" xr:uid="{00000000-0005-0000-0000-000061010000}"/>
    <cellStyle name="Input 2 2 4" xfId="215" xr:uid="{00000000-0005-0000-0000-000062010000}"/>
    <cellStyle name="Input 2 2 5" xfId="216" xr:uid="{00000000-0005-0000-0000-000063010000}"/>
    <cellStyle name="Input 2 3" xfId="217" xr:uid="{00000000-0005-0000-0000-000064010000}"/>
    <cellStyle name="Input 2 4" xfId="218" xr:uid="{00000000-0005-0000-0000-000065010000}"/>
    <cellStyle name="Input 2 5" xfId="219" xr:uid="{00000000-0005-0000-0000-000066010000}"/>
    <cellStyle name="Input 2 6" xfId="220" xr:uid="{00000000-0005-0000-0000-000067010000}"/>
    <cellStyle name="InputCells" xfId="221" xr:uid="{00000000-0005-0000-0000-000068010000}"/>
    <cellStyle name="Komma 2" xfId="1088" xr:uid="{00000000-0005-0000-0000-000069010000}"/>
    <cellStyle name="Komma 2 2" xfId="1089" xr:uid="{00000000-0005-0000-0000-00006A010000}"/>
    <cellStyle name="Komma 2 2 2" xfId="1090" xr:uid="{00000000-0005-0000-0000-00006B010000}"/>
    <cellStyle name="Komma 2 3" xfId="1091" xr:uid="{00000000-0005-0000-0000-00006C010000}"/>
    <cellStyle name="Komma 3" xfId="1092" xr:uid="{00000000-0005-0000-0000-00006D010000}"/>
    <cellStyle name="Komma 4" xfId="1093" xr:uid="{00000000-0005-0000-0000-00006E010000}"/>
    <cellStyle name="Komma 4 2" xfId="1094" xr:uid="{00000000-0005-0000-0000-00006F010000}"/>
    <cellStyle name="Komma 5" xfId="1095" xr:uid="{00000000-0005-0000-0000-000070010000}"/>
    <cellStyle name="Komma 5 2" xfId="1096" xr:uid="{00000000-0005-0000-0000-000071010000}"/>
    <cellStyle name="Komma 6" xfId="1097" xr:uid="{00000000-0005-0000-0000-000072010000}"/>
    <cellStyle name="Komma 7" xfId="1098" xr:uid="{00000000-0005-0000-0000-000073010000}"/>
    <cellStyle name="Komma 8" xfId="1099" xr:uid="{00000000-0005-0000-0000-000074010000}"/>
    <cellStyle name="Komma 9" xfId="1100" xr:uid="{00000000-0005-0000-0000-000075010000}"/>
    <cellStyle name="Link 2" xfId="1101" xr:uid="{00000000-0005-0000-0000-000076010000}"/>
    <cellStyle name="Linked Cell" xfId="222" builtinId="24" customBuiltin="1"/>
    <cellStyle name="Linked Cell 2" xfId="1102" xr:uid="{00000000-0005-0000-0000-000078010000}"/>
    <cellStyle name="Migliaia [0] 10" xfId="223" xr:uid="{00000000-0005-0000-0000-000079010000}"/>
    <cellStyle name="Migliaia [0] 11" xfId="224" xr:uid="{00000000-0005-0000-0000-00007A010000}"/>
    <cellStyle name="Migliaia [0] 12" xfId="225" xr:uid="{00000000-0005-0000-0000-00007B010000}"/>
    <cellStyle name="Migliaia [0] 13" xfId="226" xr:uid="{00000000-0005-0000-0000-00007C010000}"/>
    <cellStyle name="Migliaia [0] 14" xfId="227" xr:uid="{00000000-0005-0000-0000-00007D010000}"/>
    <cellStyle name="Migliaia [0] 15" xfId="228" xr:uid="{00000000-0005-0000-0000-00007E010000}"/>
    <cellStyle name="Migliaia [0] 16" xfId="229" xr:uid="{00000000-0005-0000-0000-00007F010000}"/>
    <cellStyle name="Migliaia [0] 17" xfId="230" xr:uid="{00000000-0005-0000-0000-000080010000}"/>
    <cellStyle name="Migliaia [0] 18" xfId="231" xr:uid="{00000000-0005-0000-0000-000081010000}"/>
    <cellStyle name="Migliaia [0] 19" xfId="232" xr:uid="{00000000-0005-0000-0000-000082010000}"/>
    <cellStyle name="Migliaia [0] 2" xfId="233" xr:uid="{00000000-0005-0000-0000-000083010000}"/>
    <cellStyle name="Migliaia [0] 20" xfId="234" xr:uid="{00000000-0005-0000-0000-000084010000}"/>
    <cellStyle name="Migliaia [0] 21" xfId="235" xr:uid="{00000000-0005-0000-0000-000085010000}"/>
    <cellStyle name="Migliaia [0] 22" xfId="236" xr:uid="{00000000-0005-0000-0000-000086010000}"/>
    <cellStyle name="Migliaia [0] 23" xfId="237" xr:uid="{00000000-0005-0000-0000-000087010000}"/>
    <cellStyle name="Migliaia [0] 24" xfId="238" xr:uid="{00000000-0005-0000-0000-000088010000}"/>
    <cellStyle name="Migliaia [0] 25" xfId="239" xr:uid="{00000000-0005-0000-0000-000089010000}"/>
    <cellStyle name="Migliaia [0] 26" xfId="240" xr:uid="{00000000-0005-0000-0000-00008A010000}"/>
    <cellStyle name="Migliaia [0] 27" xfId="241" xr:uid="{00000000-0005-0000-0000-00008B010000}"/>
    <cellStyle name="Migliaia [0] 28" xfId="242" xr:uid="{00000000-0005-0000-0000-00008C010000}"/>
    <cellStyle name="Migliaia [0] 29" xfId="243" xr:uid="{00000000-0005-0000-0000-00008D010000}"/>
    <cellStyle name="Migliaia [0] 3" xfId="244" xr:uid="{00000000-0005-0000-0000-00008E010000}"/>
    <cellStyle name="Migliaia [0] 30" xfId="245" xr:uid="{00000000-0005-0000-0000-00008F010000}"/>
    <cellStyle name="Migliaia [0] 31" xfId="246" xr:uid="{00000000-0005-0000-0000-000090010000}"/>
    <cellStyle name="Migliaia [0] 32" xfId="247" xr:uid="{00000000-0005-0000-0000-000091010000}"/>
    <cellStyle name="Migliaia [0] 33" xfId="248" xr:uid="{00000000-0005-0000-0000-000092010000}"/>
    <cellStyle name="Migliaia [0] 34" xfId="249" xr:uid="{00000000-0005-0000-0000-000093010000}"/>
    <cellStyle name="Migliaia [0] 35" xfId="250" xr:uid="{00000000-0005-0000-0000-000094010000}"/>
    <cellStyle name="Migliaia [0] 36" xfId="251" xr:uid="{00000000-0005-0000-0000-000095010000}"/>
    <cellStyle name="Migliaia [0] 37" xfId="252" xr:uid="{00000000-0005-0000-0000-000096010000}"/>
    <cellStyle name="Migliaia [0] 38" xfId="253" xr:uid="{00000000-0005-0000-0000-000097010000}"/>
    <cellStyle name="Migliaia [0] 39" xfId="254" xr:uid="{00000000-0005-0000-0000-000098010000}"/>
    <cellStyle name="Migliaia [0] 4" xfId="255" xr:uid="{00000000-0005-0000-0000-000099010000}"/>
    <cellStyle name="Migliaia [0] 40" xfId="256" xr:uid="{00000000-0005-0000-0000-00009A010000}"/>
    <cellStyle name="Migliaia [0] 41" xfId="257" xr:uid="{00000000-0005-0000-0000-00009B010000}"/>
    <cellStyle name="Migliaia [0] 42" xfId="258" xr:uid="{00000000-0005-0000-0000-00009C010000}"/>
    <cellStyle name="Migliaia [0] 43" xfId="259" xr:uid="{00000000-0005-0000-0000-00009D010000}"/>
    <cellStyle name="Migliaia [0] 44" xfId="260" xr:uid="{00000000-0005-0000-0000-00009E010000}"/>
    <cellStyle name="Migliaia [0] 45" xfId="261" xr:uid="{00000000-0005-0000-0000-00009F010000}"/>
    <cellStyle name="Migliaia [0] 46" xfId="262" xr:uid="{00000000-0005-0000-0000-0000A0010000}"/>
    <cellStyle name="Migliaia [0] 47" xfId="263" xr:uid="{00000000-0005-0000-0000-0000A1010000}"/>
    <cellStyle name="Migliaia [0] 48" xfId="264" xr:uid="{00000000-0005-0000-0000-0000A2010000}"/>
    <cellStyle name="Migliaia [0] 49" xfId="265" xr:uid="{00000000-0005-0000-0000-0000A3010000}"/>
    <cellStyle name="Migliaia [0] 5" xfId="266" xr:uid="{00000000-0005-0000-0000-0000A4010000}"/>
    <cellStyle name="Migliaia [0] 50" xfId="267" xr:uid="{00000000-0005-0000-0000-0000A5010000}"/>
    <cellStyle name="Migliaia [0] 51" xfId="268" xr:uid="{00000000-0005-0000-0000-0000A6010000}"/>
    <cellStyle name="Migliaia [0] 52" xfId="269" xr:uid="{00000000-0005-0000-0000-0000A7010000}"/>
    <cellStyle name="Migliaia [0] 53" xfId="270" xr:uid="{00000000-0005-0000-0000-0000A8010000}"/>
    <cellStyle name="Migliaia [0] 54" xfId="271" xr:uid="{00000000-0005-0000-0000-0000A9010000}"/>
    <cellStyle name="Migliaia [0] 55" xfId="272" xr:uid="{00000000-0005-0000-0000-0000AA010000}"/>
    <cellStyle name="Migliaia [0] 56" xfId="273" xr:uid="{00000000-0005-0000-0000-0000AB010000}"/>
    <cellStyle name="Migliaia [0] 57" xfId="274" xr:uid="{00000000-0005-0000-0000-0000AC010000}"/>
    <cellStyle name="Migliaia [0] 58" xfId="275" xr:uid="{00000000-0005-0000-0000-0000AD010000}"/>
    <cellStyle name="Migliaia [0] 59" xfId="276" xr:uid="{00000000-0005-0000-0000-0000AE010000}"/>
    <cellStyle name="Migliaia [0] 6" xfId="277" xr:uid="{00000000-0005-0000-0000-0000AF010000}"/>
    <cellStyle name="Migliaia [0] 7" xfId="278" xr:uid="{00000000-0005-0000-0000-0000B0010000}"/>
    <cellStyle name="Migliaia [0] 8" xfId="279" xr:uid="{00000000-0005-0000-0000-0000B1010000}"/>
    <cellStyle name="Migliaia [0] 9" xfId="280" xr:uid="{00000000-0005-0000-0000-0000B2010000}"/>
    <cellStyle name="Migliaia 10" xfId="281" xr:uid="{00000000-0005-0000-0000-0000B3010000}"/>
    <cellStyle name="Migliaia 10 2" xfId="282" xr:uid="{00000000-0005-0000-0000-0000B4010000}"/>
    <cellStyle name="Migliaia 10 3" xfId="283" xr:uid="{00000000-0005-0000-0000-0000B5010000}"/>
    <cellStyle name="Migliaia 11" xfId="284" xr:uid="{00000000-0005-0000-0000-0000B6010000}"/>
    <cellStyle name="Migliaia 11 2" xfId="285" xr:uid="{00000000-0005-0000-0000-0000B7010000}"/>
    <cellStyle name="Migliaia 11 3" xfId="286" xr:uid="{00000000-0005-0000-0000-0000B8010000}"/>
    <cellStyle name="Migliaia 12" xfId="287" xr:uid="{00000000-0005-0000-0000-0000B9010000}"/>
    <cellStyle name="Migliaia 12 2" xfId="288" xr:uid="{00000000-0005-0000-0000-0000BA010000}"/>
    <cellStyle name="Migliaia 12 3" xfId="289" xr:uid="{00000000-0005-0000-0000-0000BB010000}"/>
    <cellStyle name="Migliaia 13" xfId="290" xr:uid="{00000000-0005-0000-0000-0000BC010000}"/>
    <cellStyle name="Migliaia 13 2" xfId="291" xr:uid="{00000000-0005-0000-0000-0000BD010000}"/>
    <cellStyle name="Migliaia 13 3" xfId="292" xr:uid="{00000000-0005-0000-0000-0000BE010000}"/>
    <cellStyle name="Migliaia 14" xfId="293" xr:uid="{00000000-0005-0000-0000-0000BF010000}"/>
    <cellStyle name="Migliaia 14 2" xfId="294" xr:uid="{00000000-0005-0000-0000-0000C0010000}"/>
    <cellStyle name="Migliaia 14 3" xfId="295" xr:uid="{00000000-0005-0000-0000-0000C1010000}"/>
    <cellStyle name="Migliaia 15" xfId="296" xr:uid="{00000000-0005-0000-0000-0000C2010000}"/>
    <cellStyle name="Migliaia 15 2" xfId="297" xr:uid="{00000000-0005-0000-0000-0000C3010000}"/>
    <cellStyle name="Migliaia 15 3" xfId="298" xr:uid="{00000000-0005-0000-0000-0000C4010000}"/>
    <cellStyle name="Migliaia 16" xfId="299" xr:uid="{00000000-0005-0000-0000-0000C5010000}"/>
    <cellStyle name="Migliaia 16 2" xfId="300" xr:uid="{00000000-0005-0000-0000-0000C6010000}"/>
    <cellStyle name="Migliaia 16 3" xfId="301" xr:uid="{00000000-0005-0000-0000-0000C7010000}"/>
    <cellStyle name="Migliaia 17" xfId="302" xr:uid="{00000000-0005-0000-0000-0000C8010000}"/>
    <cellStyle name="Migliaia 17 2" xfId="303" xr:uid="{00000000-0005-0000-0000-0000C9010000}"/>
    <cellStyle name="Migliaia 17 3" xfId="304" xr:uid="{00000000-0005-0000-0000-0000CA010000}"/>
    <cellStyle name="Migliaia 18" xfId="305" xr:uid="{00000000-0005-0000-0000-0000CB010000}"/>
    <cellStyle name="Migliaia 18 2" xfId="306" xr:uid="{00000000-0005-0000-0000-0000CC010000}"/>
    <cellStyle name="Migliaia 18 3" xfId="307" xr:uid="{00000000-0005-0000-0000-0000CD010000}"/>
    <cellStyle name="Migliaia 19" xfId="308" xr:uid="{00000000-0005-0000-0000-0000CE010000}"/>
    <cellStyle name="Migliaia 19 2" xfId="309" xr:uid="{00000000-0005-0000-0000-0000CF010000}"/>
    <cellStyle name="Migliaia 19 3" xfId="310" xr:uid="{00000000-0005-0000-0000-0000D0010000}"/>
    <cellStyle name="Migliaia 2" xfId="311" xr:uid="{00000000-0005-0000-0000-0000D1010000}"/>
    <cellStyle name="Migliaia 2 2" xfId="312" xr:uid="{00000000-0005-0000-0000-0000D2010000}"/>
    <cellStyle name="Migliaia 2 3" xfId="313" xr:uid="{00000000-0005-0000-0000-0000D3010000}"/>
    <cellStyle name="Migliaia 2 4" xfId="314" xr:uid="{00000000-0005-0000-0000-0000D4010000}"/>
    <cellStyle name="Migliaia 2_Domestico_reg&amp;naz" xfId="315" xr:uid="{00000000-0005-0000-0000-0000D5010000}"/>
    <cellStyle name="Migliaia 20" xfId="316" xr:uid="{00000000-0005-0000-0000-0000D6010000}"/>
    <cellStyle name="Migliaia 20 2" xfId="317" xr:uid="{00000000-0005-0000-0000-0000D7010000}"/>
    <cellStyle name="Migliaia 20 3" xfId="318" xr:uid="{00000000-0005-0000-0000-0000D8010000}"/>
    <cellStyle name="Migliaia 21" xfId="319" xr:uid="{00000000-0005-0000-0000-0000D9010000}"/>
    <cellStyle name="Migliaia 21 2" xfId="320" xr:uid="{00000000-0005-0000-0000-0000DA010000}"/>
    <cellStyle name="Migliaia 21 3" xfId="321" xr:uid="{00000000-0005-0000-0000-0000DB010000}"/>
    <cellStyle name="Migliaia 22" xfId="322" xr:uid="{00000000-0005-0000-0000-0000DC010000}"/>
    <cellStyle name="Migliaia 22 2" xfId="323" xr:uid="{00000000-0005-0000-0000-0000DD010000}"/>
    <cellStyle name="Migliaia 22 3" xfId="324" xr:uid="{00000000-0005-0000-0000-0000DE010000}"/>
    <cellStyle name="Migliaia 23" xfId="325" xr:uid="{00000000-0005-0000-0000-0000DF010000}"/>
    <cellStyle name="Migliaia 23 2" xfId="326" xr:uid="{00000000-0005-0000-0000-0000E0010000}"/>
    <cellStyle name="Migliaia 23 3" xfId="327" xr:uid="{00000000-0005-0000-0000-0000E1010000}"/>
    <cellStyle name="Migliaia 24" xfId="328" xr:uid="{00000000-0005-0000-0000-0000E2010000}"/>
    <cellStyle name="Migliaia 24 2" xfId="329" xr:uid="{00000000-0005-0000-0000-0000E3010000}"/>
    <cellStyle name="Migliaia 24 3" xfId="330" xr:uid="{00000000-0005-0000-0000-0000E4010000}"/>
    <cellStyle name="Migliaia 25" xfId="331" xr:uid="{00000000-0005-0000-0000-0000E5010000}"/>
    <cellStyle name="Migliaia 25 2" xfId="332" xr:uid="{00000000-0005-0000-0000-0000E6010000}"/>
    <cellStyle name="Migliaia 25 3" xfId="333" xr:uid="{00000000-0005-0000-0000-0000E7010000}"/>
    <cellStyle name="Migliaia 26" xfId="334" xr:uid="{00000000-0005-0000-0000-0000E8010000}"/>
    <cellStyle name="Migliaia 26 2" xfId="335" xr:uid="{00000000-0005-0000-0000-0000E9010000}"/>
    <cellStyle name="Migliaia 26 3" xfId="336" xr:uid="{00000000-0005-0000-0000-0000EA010000}"/>
    <cellStyle name="Migliaia 27" xfId="337" xr:uid="{00000000-0005-0000-0000-0000EB010000}"/>
    <cellStyle name="Migliaia 27 2" xfId="338" xr:uid="{00000000-0005-0000-0000-0000EC010000}"/>
    <cellStyle name="Migliaia 27 3" xfId="339" xr:uid="{00000000-0005-0000-0000-0000ED010000}"/>
    <cellStyle name="Migliaia 28" xfId="340" xr:uid="{00000000-0005-0000-0000-0000EE010000}"/>
    <cellStyle name="Migliaia 28 2" xfId="341" xr:uid="{00000000-0005-0000-0000-0000EF010000}"/>
    <cellStyle name="Migliaia 28 3" xfId="342" xr:uid="{00000000-0005-0000-0000-0000F0010000}"/>
    <cellStyle name="Migliaia 29" xfId="343" xr:uid="{00000000-0005-0000-0000-0000F1010000}"/>
    <cellStyle name="Migliaia 29 2" xfId="344" xr:uid="{00000000-0005-0000-0000-0000F2010000}"/>
    <cellStyle name="Migliaia 29 3" xfId="345" xr:uid="{00000000-0005-0000-0000-0000F3010000}"/>
    <cellStyle name="Migliaia 3" xfId="346" xr:uid="{00000000-0005-0000-0000-0000F4010000}"/>
    <cellStyle name="Migliaia 3 2" xfId="347" xr:uid="{00000000-0005-0000-0000-0000F5010000}"/>
    <cellStyle name="Migliaia 3 3" xfId="348" xr:uid="{00000000-0005-0000-0000-0000F6010000}"/>
    <cellStyle name="Migliaia 30" xfId="349" xr:uid="{00000000-0005-0000-0000-0000F7010000}"/>
    <cellStyle name="Migliaia 30 2" xfId="350" xr:uid="{00000000-0005-0000-0000-0000F8010000}"/>
    <cellStyle name="Migliaia 30 3" xfId="351" xr:uid="{00000000-0005-0000-0000-0000F9010000}"/>
    <cellStyle name="Migliaia 31" xfId="352" xr:uid="{00000000-0005-0000-0000-0000FA010000}"/>
    <cellStyle name="Migliaia 31 2" xfId="353" xr:uid="{00000000-0005-0000-0000-0000FB010000}"/>
    <cellStyle name="Migliaia 31 3" xfId="354" xr:uid="{00000000-0005-0000-0000-0000FC010000}"/>
    <cellStyle name="Migliaia 32" xfId="355" xr:uid="{00000000-0005-0000-0000-0000FD010000}"/>
    <cellStyle name="Migliaia 32 2" xfId="356" xr:uid="{00000000-0005-0000-0000-0000FE010000}"/>
    <cellStyle name="Migliaia 32 3" xfId="357" xr:uid="{00000000-0005-0000-0000-0000FF010000}"/>
    <cellStyle name="Migliaia 33" xfId="358" xr:uid="{00000000-0005-0000-0000-000000020000}"/>
    <cellStyle name="Migliaia 33 2" xfId="359" xr:uid="{00000000-0005-0000-0000-000001020000}"/>
    <cellStyle name="Migliaia 33 3" xfId="360" xr:uid="{00000000-0005-0000-0000-000002020000}"/>
    <cellStyle name="Migliaia 34" xfId="361" xr:uid="{00000000-0005-0000-0000-000003020000}"/>
    <cellStyle name="Migliaia 34 2" xfId="362" xr:uid="{00000000-0005-0000-0000-000004020000}"/>
    <cellStyle name="Migliaia 34 3" xfId="363" xr:uid="{00000000-0005-0000-0000-000005020000}"/>
    <cellStyle name="Migliaia 35" xfId="364" xr:uid="{00000000-0005-0000-0000-000006020000}"/>
    <cellStyle name="Migliaia 35 2" xfId="365" xr:uid="{00000000-0005-0000-0000-000007020000}"/>
    <cellStyle name="Migliaia 35 3" xfId="366" xr:uid="{00000000-0005-0000-0000-000008020000}"/>
    <cellStyle name="Migliaia 36" xfId="367" xr:uid="{00000000-0005-0000-0000-000009020000}"/>
    <cellStyle name="Migliaia 36 2" xfId="368" xr:uid="{00000000-0005-0000-0000-00000A020000}"/>
    <cellStyle name="Migliaia 36 3" xfId="369" xr:uid="{00000000-0005-0000-0000-00000B020000}"/>
    <cellStyle name="Migliaia 37" xfId="370" xr:uid="{00000000-0005-0000-0000-00000C020000}"/>
    <cellStyle name="Migliaia 37 2" xfId="371" xr:uid="{00000000-0005-0000-0000-00000D020000}"/>
    <cellStyle name="Migliaia 37 3" xfId="372" xr:uid="{00000000-0005-0000-0000-00000E020000}"/>
    <cellStyle name="Migliaia 38" xfId="373" xr:uid="{00000000-0005-0000-0000-00000F020000}"/>
    <cellStyle name="Migliaia 38 2" xfId="374" xr:uid="{00000000-0005-0000-0000-000010020000}"/>
    <cellStyle name="Migliaia 38 3" xfId="375" xr:uid="{00000000-0005-0000-0000-000011020000}"/>
    <cellStyle name="Migliaia 39" xfId="376" xr:uid="{00000000-0005-0000-0000-000012020000}"/>
    <cellStyle name="Migliaia 39 2" xfId="377" xr:uid="{00000000-0005-0000-0000-000013020000}"/>
    <cellStyle name="Migliaia 39 3" xfId="378" xr:uid="{00000000-0005-0000-0000-000014020000}"/>
    <cellStyle name="Migliaia 4" xfId="379" xr:uid="{00000000-0005-0000-0000-000015020000}"/>
    <cellStyle name="Migliaia 4 2" xfId="380" xr:uid="{00000000-0005-0000-0000-000016020000}"/>
    <cellStyle name="Migliaia 4 3" xfId="381" xr:uid="{00000000-0005-0000-0000-000017020000}"/>
    <cellStyle name="Migliaia 40" xfId="382" xr:uid="{00000000-0005-0000-0000-000018020000}"/>
    <cellStyle name="Migliaia 40 2" xfId="383" xr:uid="{00000000-0005-0000-0000-000019020000}"/>
    <cellStyle name="Migliaia 40 3" xfId="384" xr:uid="{00000000-0005-0000-0000-00001A020000}"/>
    <cellStyle name="Migliaia 41" xfId="385" xr:uid="{00000000-0005-0000-0000-00001B020000}"/>
    <cellStyle name="Migliaia 41 2" xfId="386" xr:uid="{00000000-0005-0000-0000-00001C020000}"/>
    <cellStyle name="Migliaia 41 3" xfId="387" xr:uid="{00000000-0005-0000-0000-00001D020000}"/>
    <cellStyle name="Migliaia 42" xfId="388" xr:uid="{00000000-0005-0000-0000-00001E020000}"/>
    <cellStyle name="Migliaia 42 2" xfId="389" xr:uid="{00000000-0005-0000-0000-00001F020000}"/>
    <cellStyle name="Migliaia 42 3" xfId="390" xr:uid="{00000000-0005-0000-0000-000020020000}"/>
    <cellStyle name="Migliaia 43" xfId="391" xr:uid="{00000000-0005-0000-0000-000021020000}"/>
    <cellStyle name="Migliaia 43 2" xfId="392" xr:uid="{00000000-0005-0000-0000-000022020000}"/>
    <cellStyle name="Migliaia 43 3" xfId="393" xr:uid="{00000000-0005-0000-0000-000023020000}"/>
    <cellStyle name="Migliaia 44" xfId="394" xr:uid="{00000000-0005-0000-0000-000024020000}"/>
    <cellStyle name="Migliaia 44 2" xfId="395" xr:uid="{00000000-0005-0000-0000-000025020000}"/>
    <cellStyle name="Migliaia 44 3" xfId="396" xr:uid="{00000000-0005-0000-0000-000026020000}"/>
    <cellStyle name="Migliaia 45" xfId="397" xr:uid="{00000000-0005-0000-0000-000027020000}"/>
    <cellStyle name="Migliaia 45 2" xfId="398" xr:uid="{00000000-0005-0000-0000-000028020000}"/>
    <cellStyle name="Migliaia 45 3" xfId="399" xr:uid="{00000000-0005-0000-0000-000029020000}"/>
    <cellStyle name="Migliaia 46" xfId="400" xr:uid="{00000000-0005-0000-0000-00002A020000}"/>
    <cellStyle name="Migliaia 46 2" xfId="401" xr:uid="{00000000-0005-0000-0000-00002B020000}"/>
    <cellStyle name="Migliaia 46 3" xfId="402" xr:uid="{00000000-0005-0000-0000-00002C020000}"/>
    <cellStyle name="Migliaia 47" xfId="403" xr:uid="{00000000-0005-0000-0000-00002D020000}"/>
    <cellStyle name="Migliaia 47 2" xfId="404" xr:uid="{00000000-0005-0000-0000-00002E020000}"/>
    <cellStyle name="Migliaia 47 3" xfId="405" xr:uid="{00000000-0005-0000-0000-00002F020000}"/>
    <cellStyle name="Migliaia 48" xfId="406" xr:uid="{00000000-0005-0000-0000-000030020000}"/>
    <cellStyle name="Migliaia 48 2" xfId="407" xr:uid="{00000000-0005-0000-0000-000031020000}"/>
    <cellStyle name="Migliaia 48 3" xfId="408" xr:uid="{00000000-0005-0000-0000-000032020000}"/>
    <cellStyle name="Migliaia 49" xfId="409" xr:uid="{00000000-0005-0000-0000-000033020000}"/>
    <cellStyle name="Migliaia 49 2" xfId="410" xr:uid="{00000000-0005-0000-0000-000034020000}"/>
    <cellStyle name="Migliaia 49 3" xfId="411" xr:uid="{00000000-0005-0000-0000-000035020000}"/>
    <cellStyle name="Migliaia 5" xfId="412" xr:uid="{00000000-0005-0000-0000-000036020000}"/>
    <cellStyle name="Migliaia 5 2" xfId="413" xr:uid="{00000000-0005-0000-0000-000037020000}"/>
    <cellStyle name="Migliaia 5 3" xfId="414" xr:uid="{00000000-0005-0000-0000-000038020000}"/>
    <cellStyle name="Migliaia 50" xfId="415" xr:uid="{00000000-0005-0000-0000-000039020000}"/>
    <cellStyle name="Migliaia 50 2" xfId="416" xr:uid="{00000000-0005-0000-0000-00003A020000}"/>
    <cellStyle name="Migliaia 50 3" xfId="417" xr:uid="{00000000-0005-0000-0000-00003B020000}"/>
    <cellStyle name="Migliaia 51" xfId="418" xr:uid="{00000000-0005-0000-0000-00003C020000}"/>
    <cellStyle name="Migliaia 51 2" xfId="419" xr:uid="{00000000-0005-0000-0000-00003D020000}"/>
    <cellStyle name="Migliaia 51 3" xfId="420" xr:uid="{00000000-0005-0000-0000-00003E020000}"/>
    <cellStyle name="Migliaia 52" xfId="421" xr:uid="{00000000-0005-0000-0000-00003F020000}"/>
    <cellStyle name="Migliaia 52 2" xfId="422" xr:uid="{00000000-0005-0000-0000-000040020000}"/>
    <cellStyle name="Migliaia 52 3" xfId="423" xr:uid="{00000000-0005-0000-0000-000041020000}"/>
    <cellStyle name="Migliaia 53" xfId="424" xr:uid="{00000000-0005-0000-0000-000042020000}"/>
    <cellStyle name="Migliaia 53 2" xfId="425" xr:uid="{00000000-0005-0000-0000-000043020000}"/>
    <cellStyle name="Migliaia 53 3" xfId="426" xr:uid="{00000000-0005-0000-0000-000044020000}"/>
    <cellStyle name="Migliaia 54" xfId="427" xr:uid="{00000000-0005-0000-0000-000045020000}"/>
    <cellStyle name="Migliaia 54 2" xfId="428" xr:uid="{00000000-0005-0000-0000-000046020000}"/>
    <cellStyle name="Migliaia 54 3" xfId="429" xr:uid="{00000000-0005-0000-0000-000047020000}"/>
    <cellStyle name="Migliaia 55" xfId="430" xr:uid="{00000000-0005-0000-0000-000048020000}"/>
    <cellStyle name="Migliaia 55 2" xfId="431" xr:uid="{00000000-0005-0000-0000-000049020000}"/>
    <cellStyle name="Migliaia 55 3" xfId="432" xr:uid="{00000000-0005-0000-0000-00004A020000}"/>
    <cellStyle name="Migliaia 56" xfId="433" xr:uid="{00000000-0005-0000-0000-00004B020000}"/>
    <cellStyle name="Migliaia 56 2" xfId="434" xr:uid="{00000000-0005-0000-0000-00004C020000}"/>
    <cellStyle name="Migliaia 56 3" xfId="435" xr:uid="{00000000-0005-0000-0000-00004D020000}"/>
    <cellStyle name="Migliaia 57" xfId="436" xr:uid="{00000000-0005-0000-0000-00004E020000}"/>
    <cellStyle name="Migliaia 57 2" xfId="437" xr:uid="{00000000-0005-0000-0000-00004F020000}"/>
    <cellStyle name="Migliaia 57 3" xfId="438" xr:uid="{00000000-0005-0000-0000-000050020000}"/>
    <cellStyle name="Migliaia 58" xfId="439" xr:uid="{00000000-0005-0000-0000-000051020000}"/>
    <cellStyle name="Migliaia 58 2" xfId="440" xr:uid="{00000000-0005-0000-0000-000052020000}"/>
    <cellStyle name="Migliaia 58 3" xfId="441" xr:uid="{00000000-0005-0000-0000-000053020000}"/>
    <cellStyle name="Migliaia 59" xfId="442" xr:uid="{00000000-0005-0000-0000-000054020000}"/>
    <cellStyle name="Migliaia 59 2" xfId="443" xr:uid="{00000000-0005-0000-0000-000055020000}"/>
    <cellStyle name="Migliaia 59 3" xfId="444" xr:uid="{00000000-0005-0000-0000-000056020000}"/>
    <cellStyle name="Migliaia 6" xfId="445" xr:uid="{00000000-0005-0000-0000-000057020000}"/>
    <cellStyle name="Migliaia 6 2" xfId="446" xr:uid="{00000000-0005-0000-0000-000058020000}"/>
    <cellStyle name="Migliaia 6 3" xfId="447" xr:uid="{00000000-0005-0000-0000-000059020000}"/>
    <cellStyle name="Migliaia 60" xfId="448" xr:uid="{00000000-0005-0000-0000-00005A020000}"/>
    <cellStyle name="Migliaia 60 2" xfId="449" xr:uid="{00000000-0005-0000-0000-00005B020000}"/>
    <cellStyle name="Migliaia 60 3" xfId="450" xr:uid="{00000000-0005-0000-0000-00005C020000}"/>
    <cellStyle name="Migliaia 61" xfId="451" xr:uid="{00000000-0005-0000-0000-00005D020000}"/>
    <cellStyle name="Migliaia 61 2" xfId="452" xr:uid="{00000000-0005-0000-0000-00005E020000}"/>
    <cellStyle name="Migliaia 61 3" xfId="453" xr:uid="{00000000-0005-0000-0000-00005F020000}"/>
    <cellStyle name="Migliaia 7" xfId="454" xr:uid="{00000000-0005-0000-0000-000060020000}"/>
    <cellStyle name="Migliaia 7 2" xfId="455" xr:uid="{00000000-0005-0000-0000-000061020000}"/>
    <cellStyle name="Migliaia 7 3" xfId="456" xr:uid="{00000000-0005-0000-0000-000062020000}"/>
    <cellStyle name="Migliaia 8" xfId="457" xr:uid="{00000000-0005-0000-0000-000063020000}"/>
    <cellStyle name="Migliaia 8 2" xfId="458" xr:uid="{00000000-0005-0000-0000-000064020000}"/>
    <cellStyle name="Migliaia 8 3" xfId="459" xr:uid="{00000000-0005-0000-0000-000065020000}"/>
    <cellStyle name="Migliaia 9" xfId="460" xr:uid="{00000000-0005-0000-0000-000066020000}"/>
    <cellStyle name="Migliaia 9 2" xfId="461" xr:uid="{00000000-0005-0000-0000-000067020000}"/>
    <cellStyle name="Migliaia 9 3" xfId="462" xr:uid="{00000000-0005-0000-0000-000068020000}"/>
    <cellStyle name="Neutral" xfId="463" builtinId="28" customBuiltin="1"/>
    <cellStyle name="Neutral 2" xfId="1103" xr:uid="{00000000-0005-0000-0000-00006A020000}"/>
    <cellStyle name="Neutrale" xfId="464" xr:uid="{00000000-0005-0000-0000-00006B020000}"/>
    <cellStyle name="Normal" xfId="0" builtinId="0"/>
    <cellStyle name="Normal 10" xfId="465" xr:uid="{00000000-0005-0000-0000-00006D020000}"/>
    <cellStyle name="Normal 11" xfId="1104" xr:uid="{00000000-0005-0000-0000-00006E020000}"/>
    <cellStyle name="Normal 12" xfId="1105" xr:uid="{00000000-0005-0000-0000-00006F020000}"/>
    <cellStyle name="Normal 13" xfId="1106" xr:uid="{00000000-0005-0000-0000-000070020000}"/>
    <cellStyle name="Normal 14" xfId="1147" xr:uid="{00000000-0005-0000-0000-000071020000}"/>
    <cellStyle name="Normal 14 2" xfId="1162" xr:uid="{00000000-0005-0000-0000-000072020000}"/>
    <cellStyle name="Normal 2" xfId="466" xr:uid="{00000000-0005-0000-0000-000073020000}"/>
    <cellStyle name="Normal 2 2" xfId="467" xr:uid="{00000000-0005-0000-0000-000074020000}"/>
    <cellStyle name="Normal 2 2 2" xfId="1107" xr:uid="{00000000-0005-0000-0000-000075020000}"/>
    <cellStyle name="Normal 2 2 2 2" xfId="1108" xr:uid="{00000000-0005-0000-0000-000076020000}"/>
    <cellStyle name="Normal 2 2 3" xfId="1109" xr:uid="{00000000-0005-0000-0000-000077020000}"/>
    <cellStyle name="Normal 2 3" xfId="468" xr:uid="{00000000-0005-0000-0000-000078020000}"/>
    <cellStyle name="Normal 2 4" xfId="1110" xr:uid="{00000000-0005-0000-0000-000079020000}"/>
    <cellStyle name="Normal 2 5" xfId="1111" xr:uid="{00000000-0005-0000-0000-00007A020000}"/>
    <cellStyle name="Normal 2 6" xfId="1161" xr:uid="{00000000-0005-0000-0000-00007B020000}"/>
    <cellStyle name="Normal 3" xfId="469" xr:uid="{00000000-0005-0000-0000-00007C020000}"/>
    <cellStyle name="Normal 3 2" xfId="470" xr:uid="{00000000-0005-0000-0000-00007D020000}"/>
    <cellStyle name="Normal 3 2 2" xfId="1112" xr:uid="{00000000-0005-0000-0000-00007E020000}"/>
    <cellStyle name="Normal 3 2 4" xfId="1146" xr:uid="{00000000-0005-0000-0000-00007F020000}"/>
    <cellStyle name="Normal 3 3" xfId="471" xr:uid="{00000000-0005-0000-0000-000080020000}"/>
    <cellStyle name="Normal 4" xfId="472" xr:uid="{00000000-0005-0000-0000-000081020000}"/>
    <cellStyle name="Normal 4 2" xfId="1113" xr:uid="{00000000-0005-0000-0000-000082020000}"/>
    <cellStyle name="Normal 4 3" xfId="1114" xr:uid="{00000000-0005-0000-0000-000083020000}"/>
    <cellStyle name="Normal 5" xfId="959" xr:uid="{00000000-0005-0000-0000-000084020000}"/>
    <cellStyle name="Normal 5 2" xfId="1115" xr:uid="{00000000-0005-0000-0000-000085020000}"/>
    <cellStyle name="Normal 5 3" xfId="1116" xr:uid="{00000000-0005-0000-0000-000086020000}"/>
    <cellStyle name="Normal 6" xfId="1117" xr:uid="{00000000-0005-0000-0000-000087020000}"/>
    <cellStyle name="Normal 6 2" xfId="1118" xr:uid="{00000000-0005-0000-0000-000088020000}"/>
    <cellStyle name="Normal 6 3" xfId="1119" xr:uid="{00000000-0005-0000-0000-000089020000}"/>
    <cellStyle name="Normal 7" xfId="1120" xr:uid="{00000000-0005-0000-0000-00008A020000}"/>
    <cellStyle name="Normal 7 2" xfId="1121" xr:uid="{00000000-0005-0000-0000-00008B020000}"/>
    <cellStyle name="Normal 8" xfId="1122" xr:uid="{00000000-0005-0000-0000-00008C020000}"/>
    <cellStyle name="Normal 9" xfId="1123" xr:uid="{00000000-0005-0000-0000-00008D020000}"/>
    <cellStyle name="Normal GHG Numbers (0.00)" xfId="473" xr:uid="{00000000-0005-0000-0000-00008E020000}"/>
    <cellStyle name="Normal GHG Textfiels Bold" xfId="474" xr:uid="{00000000-0005-0000-0000-00008F020000}"/>
    <cellStyle name="Normal GHG-Shade" xfId="475" xr:uid="{00000000-0005-0000-0000-000090020000}"/>
    <cellStyle name="Normale 10" xfId="476" xr:uid="{00000000-0005-0000-0000-000091020000}"/>
    <cellStyle name="Normale 10 2" xfId="477" xr:uid="{00000000-0005-0000-0000-000092020000}"/>
    <cellStyle name="Normale 10 3" xfId="478" xr:uid="{00000000-0005-0000-0000-000093020000}"/>
    <cellStyle name="Normale 10_EDEN industria 2008 rev" xfId="479" xr:uid="{00000000-0005-0000-0000-000094020000}"/>
    <cellStyle name="Normale 11" xfId="480" xr:uid="{00000000-0005-0000-0000-000095020000}"/>
    <cellStyle name="Normale 11 2" xfId="481" xr:uid="{00000000-0005-0000-0000-000096020000}"/>
    <cellStyle name="Normale 11 3" xfId="482" xr:uid="{00000000-0005-0000-0000-000097020000}"/>
    <cellStyle name="Normale 11_EDEN industria 2008 rev" xfId="483" xr:uid="{00000000-0005-0000-0000-000098020000}"/>
    <cellStyle name="Normale 12" xfId="484" xr:uid="{00000000-0005-0000-0000-000099020000}"/>
    <cellStyle name="Normale 12 2" xfId="485" xr:uid="{00000000-0005-0000-0000-00009A020000}"/>
    <cellStyle name="Normale 12 3" xfId="486" xr:uid="{00000000-0005-0000-0000-00009B020000}"/>
    <cellStyle name="Normale 12_EDEN industria 2008 rev" xfId="487" xr:uid="{00000000-0005-0000-0000-00009C020000}"/>
    <cellStyle name="Normale 13" xfId="488" xr:uid="{00000000-0005-0000-0000-00009D020000}"/>
    <cellStyle name="Normale 13 2" xfId="489" xr:uid="{00000000-0005-0000-0000-00009E020000}"/>
    <cellStyle name="Normale 13 3" xfId="490" xr:uid="{00000000-0005-0000-0000-00009F020000}"/>
    <cellStyle name="Normale 13_EDEN industria 2008 rev" xfId="491" xr:uid="{00000000-0005-0000-0000-0000A0020000}"/>
    <cellStyle name="Normale 14" xfId="492" xr:uid="{00000000-0005-0000-0000-0000A1020000}"/>
    <cellStyle name="Normale 14 2" xfId="493" xr:uid="{00000000-0005-0000-0000-0000A2020000}"/>
    <cellStyle name="Normale 14 3" xfId="494" xr:uid="{00000000-0005-0000-0000-0000A3020000}"/>
    <cellStyle name="Normale 14_EDEN industria 2008 rev" xfId="495" xr:uid="{00000000-0005-0000-0000-0000A4020000}"/>
    <cellStyle name="Normale 15" xfId="496" xr:uid="{00000000-0005-0000-0000-0000A5020000}"/>
    <cellStyle name="Normale 15 2" xfId="497" xr:uid="{00000000-0005-0000-0000-0000A6020000}"/>
    <cellStyle name="Normale 15 3" xfId="498" xr:uid="{00000000-0005-0000-0000-0000A7020000}"/>
    <cellStyle name="Normale 15_EDEN industria 2008 rev" xfId="499" xr:uid="{00000000-0005-0000-0000-0000A8020000}"/>
    <cellStyle name="Normale 16" xfId="500" xr:uid="{00000000-0005-0000-0000-0000A9020000}"/>
    <cellStyle name="Normale 17" xfId="501" xr:uid="{00000000-0005-0000-0000-0000AA020000}"/>
    <cellStyle name="Normale 18" xfId="502" xr:uid="{00000000-0005-0000-0000-0000AB020000}"/>
    <cellStyle name="Normale 19" xfId="503" xr:uid="{00000000-0005-0000-0000-0000AC020000}"/>
    <cellStyle name="Normale 2" xfId="504" xr:uid="{00000000-0005-0000-0000-0000AD020000}"/>
    <cellStyle name="Normale 2 2" xfId="505" xr:uid="{00000000-0005-0000-0000-0000AE020000}"/>
    <cellStyle name="Normale 2_EDEN industria 2008 rev" xfId="506" xr:uid="{00000000-0005-0000-0000-0000AF020000}"/>
    <cellStyle name="Normale 20" xfId="507" xr:uid="{00000000-0005-0000-0000-0000B0020000}"/>
    <cellStyle name="Normale 21" xfId="508" xr:uid="{00000000-0005-0000-0000-0000B1020000}"/>
    <cellStyle name="Normale 22" xfId="509" xr:uid="{00000000-0005-0000-0000-0000B2020000}"/>
    <cellStyle name="Normale 23" xfId="510" xr:uid="{00000000-0005-0000-0000-0000B3020000}"/>
    <cellStyle name="Normale 24" xfId="511" xr:uid="{00000000-0005-0000-0000-0000B4020000}"/>
    <cellStyle name="Normale 25" xfId="512" xr:uid="{00000000-0005-0000-0000-0000B5020000}"/>
    <cellStyle name="Normale 26" xfId="513" xr:uid="{00000000-0005-0000-0000-0000B6020000}"/>
    <cellStyle name="Normale 27" xfId="514" xr:uid="{00000000-0005-0000-0000-0000B7020000}"/>
    <cellStyle name="Normale 28" xfId="515" xr:uid="{00000000-0005-0000-0000-0000B8020000}"/>
    <cellStyle name="Normale 29" xfId="516" xr:uid="{00000000-0005-0000-0000-0000B9020000}"/>
    <cellStyle name="Normale 3" xfId="517" xr:uid="{00000000-0005-0000-0000-0000BA020000}"/>
    <cellStyle name="Normale 3 2" xfId="518" xr:uid="{00000000-0005-0000-0000-0000BB020000}"/>
    <cellStyle name="Normale 3 3" xfId="519" xr:uid="{00000000-0005-0000-0000-0000BC020000}"/>
    <cellStyle name="Normale 3_EDEN industria 2008 rev" xfId="520" xr:uid="{00000000-0005-0000-0000-0000BD020000}"/>
    <cellStyle name="Normale 30" xfId="521" xr:uid="{00000000-0005-0000-0000-0000BE020000}"/>
    <cellStyle name="Normale 31" xfId="522" xr:uid="{00000000-0005-0000-0000-0000BF020000}"/>
    <cellStyle name="Normale 32" xfId="523" xr:uid="{00000000-0005-0000-0000-0000C0020000}"/>
    <cellStyle name="Normale 33" xfId="524" xr:uid="{00000000-0005-0000-0000-0000C1020000}"/>
    <cellStyle name="Normale 34" xfId="525" xr:uid="{00000000-0005-0000-0000-0000C2020000}"/>
    <cellStyle name="Normale 35" xfId="526" xr:uid="{00000000-0005-0000-0000-0000C3020000}"/>
    <cellStyle name="Normale 36" xfId="527" xr:uid="{00000000-0005-0000-0000-0000C4020000}"/>
    <cellStyle name="Normale 37" xfId="528" xr:uid="{00000000-0005-0000-0000-0000C5020000}"/>
    <cellStyle name="Normale 38" xfId="529" xr:uid="{00000000-0005-0000-0000-0000C6020000}"/>
    <cellStyle name="Normale 39" xfId="530" xr:uid="{00000000-0005-0000-0000-0000C7020000}"/>
    <cellStyle name="Normale 4" xfId="531" xr:uid="{00000000-0005-0000-0000-0000C8020000}"/>
    <cellStyle name="Normale 4 2" xfId="532" xr:uid="{00000000-0005-0000-0000-0000C9020000}"/>
    <cellStyle name="Normale 4 3" xfId="533" xr:uid="{00000000-0005-0000-0000-0000CA020000}"/>
    <cellStyle name="Normale 4_EDEN industria 2008 rev" xfId="534" xr:uid="{00000000-0005-0000-0000-0000CB020000}"/>
    <cellStyle name="Normale 40" xfId="535" xr:uid="{00000000-0005-0000-0000-0000CC020000}"/>
    <cellStyle name="Normale 41" xfId="536" xr:uid="{00000000-0005-0000-0000-0000CD020000}"/>
    <cellStyle name="Normale 42" xfId="537" xr:uid="{00000000-0005-0000-0000-0000CE020000}"/>
    <cellStyle name="Normale 43" xfId="538" xr:uid="{00000000-0005-0000-0000-0000CF020000}"/>
    <cellStyle name="Normale 44" xfId="539" xr:uid="{00000000-0005-0000-0000-0000D0020000}"/>
    <cellStyle name="Normale 45" xfId="540" xr:uid="{00000000-0005-0000-0000-0000D1020000}"/>
    <cellStyle name="Normale 46" xfId="541" xr:uid="{00000000-0005-0000-0000-0000D2020000}"/>
    <cellStyle name="Normale 47" xfId="542" xr:uid="{00000000-0005-0000-0000-0000D3020000}"/>
    <cellStyle name="Normale 48" xfId="543" xr:uid="{00000000-0005-0000-0000-0000D4020000}"/>
    <cellStyle name="Normale 49" xfId="544" xr:uid="{00000000-0005-0000-0000-0000D5020000}"/>
    <cellStyle name="Normale 5" xfId="545" xr:uid="{00000000-0005-0000-0000-0000D6020000}"/>
    <cellStyle name="Normale 5 2" xfId="546" xr:uid="{00000000-0005-0000-0000-0000D7020000}"/>
    <cellStyle name="Normale 5 3" xfId="547" xr:uid="{00000000-0005-0000-0000-0000D8020000}"/>
    <cellStyle name="Normale 5_EDEN industria 2008 rev" xfId="548" xr:uid="{00000000-0005-0000-0000-0000D9020000}"/>
    <cellStyle name="Normale 50" xfId="549" xr:uid="{00000000-0005-0000-0000-0000DA020000}"/>
    <cellStyle name="Normale 51" xfId="550" xr:uid="{00000000-0005-0000-0000-0000DB020000}"/>
    <cellStyle name="Normale 52" xfId="551" xr:uid="{00000000-0005-0000-0000-0000DC020000}"/>
    <cellStyle name="Normale 53" xfId="552" xr:uid="{00000000-0005-0000-0000-0000DD020000}"/>
    <cellStyle name="Normale 54" xfId="553" xr:uid="{00000000-0005-0000-0000-0000DE020000}"/>
    <cellStyle name="Normale 55" xfId="554" xr:uid="{00000000-0005-0000-0000-0000DF020000}"/>
    <cellStyle name="Normale 56" xfId="555" xr:uid="{00000000-0005-0000-0000-0000E0020000}"/>
    <cellStyle name="Normale 57" xfId="556" xr:uid="{00000000-0005-0000-0000-0000E1020000}"/>
    <cellStyle name="Normale 58" xfId="557" xr:uid="{00000000-0005-0000-0000-0000E2020000}"/>
    <cellStyle name="Normale 59" xfId="558" xr:uid="{00000000-0005-0000-0000-0000E3020000}"/>
    <cellStyle name="Normale 6" xfId="559" xr:uid="{00000000-0005-0000-0000-0000E4020000}"/>
    <cellStyle name="Normale 6 2" xfId="560" xr:uid="{00000000-0005-0000-0000-0000E5020000}"/>
    <cellStyle name="Normale 6 3" xfId="561" xr:uid="{00000000-0005-0000-0000-0000E6020000}"/>
    <cellStyle name="Normale 6_EDEN industria 2008 rev" xfId="562" xr:uid="{00000000-0005-0000-0000-0000E7020000}"/>
    <cellStyle name="Normale 60" xfId="563" xr:uid="{00000000-0005-0000-0000-0000E8020000}"/>
    <cellStyle name="Normale 61" xfId="564" xr:uid="{00000000-0005-0000-0000-0000E9020000}"/>
    <cellStyle name="Normale 62" xfId="565" xr:uid="{00000000-0005-0000-0000-0000EA020000}"/>
    <cellStyle name="Normale 63" xfId="566" xr:uid="{00000000-0005-0000-0000-0000EB020000}"/>
    <cellStyle name="Normale 64" xfId="567" xr:uid="{00000000-0005-0000-0000-0000EC020000}"/>
    <cellStyle name="Normale 65" xfId="568" xr:uid="{00000000-0005-0000-0000-0000ED020000}"/>
    <cellStyle name="Normale 7" xfId="569" xr:uid="{00000000-0005-0000-0000-0000EE020000}"/>
    <cellStyle name="Normale 7 2" xfId="570" xr:uid="{00000000-0005-0000-0000-0000EF020000}"/>
    <cellStyle name="Normale 7 3" xfId="571" xr:uid="{00000000-0005-0000-0000-0000F0020000}"/>
    <cellStyle name="Normale 7_EDEN industria 2008 rev" xfId="572" xr:uid="{00000000-0005-0000-0000-0000F1020000}"/>
    <cellStyle name="Normale 8" xfId="573" xr:uid="{00000000-0005-0000-0000-0000F2020000}"/>
    <cellStyle name="Normale 8 2" xfId="574" xr:uid="{00000000-0005-0000-0000-0000F3020000}"/>
    <cellStyle name="Normale 8 3" xfId="575" xr:uid="{00000000-0005-0000-0000-0000F4020000}"/>
    <cellStyle name="Normale 8_EDEN industria 2008 rev" xfId="576" xr:uid="{00000000-0005-0000-0000-0000F5020000}"/>
    <cellStyle name="Normale 9" xfId="577" xr:uid="{00000000-0005-0000-0000-0000F6020000}"/>
    <cellStyle name="Normale 9 2" xfId="578" xr:uid="{00000000-0005-0000-0000-0000F7020000}"/>
    <cellStyle name="Normale 9 3" xfId="579" xr:uid="{00000000-0005-0000-0000-0000F8020000}"/>
    <cellStyle name="Normale 9_EDEN industria 2008 rev" xfId="580" xr:uid="{00000000-0005-0000-0000-0000F9020000}"/>
    <cellStyle name="Normale_B2020" xfId="581" xr:uid="{00000000-0005-0000-0000-0000FA020000}"/>
    <cellStyle name="Nota" xfId="582" xr:uid="{00000000-0005-0000-0000-0000FB020000}"/>
    <cellStyle name="Nota 2" xfId="583" xr:uid="{00000000-0005-0000-0000-0000FC020000}"/>
    <cellStyle name="Nota 2 2" xfId="584" xr:uid="{00000000-0005-0000-0000-0000FD020000}"/>
    <cellStyle name="Nota 2 3" xfId="585" xr:uid="{00000000-0005-0000-0000-0000FE020000}"/>
    <cellStyle name="Nota 2 4" xfId="586" xr:uid="{00000000-0005-0000-0000-0000FF020000}"/>
    <cellStyle name="Nota 2 5" xfId="587" xr:uid="{00000000-0005-0000-0000-000000030000}"/>
    <cellStyle name="Nota 3" xfId="588" xr:uid="{00000000-0005-0000-0000-000001030000}"/>
    <cellStyle name="Nota 3 2" xfId="589" xr:uid="{00000000-0005-0000-0000-000002030000}"/>
    <cellStyle name="Nota 3 3" xfId="590" xr:uid="{00000000-0005-0000-0000-000003030000}"/>
    <cellStyle name="Nota 3 4" xfId="591" xr:uid="{00000000-0005-0000-0000-000004030000}"/>
    <cellStyle name="Nota 3 5" xfId="592" xr:uid="{00000000-0005-0000-0000-000005030000}"/>
    <cellStyle name="Nota 4" xfId="593" xr:uid="{00000000-0005-0000-0000-000006030000}"/>
    <cellStyle name="Note 2" xfId="594" xr:uid="{00000000-0005-0000-0000-000007030000}"/>
    <cellStyle name="Note 3" xfId="1148" xr:uid="{00000000-0005-0000-0000-000008030000}"/>
    <cellStyle name="Nuovo" xfId="595" xr:uid="{00000000-0005-0000-0000-000009030000}"/>
    <cellStyle name="Nuovo 10" xfId="596" xr:uid="{00000000-0005-0000-0000-00000A030000}"/>
    <cellStyle name="Nuovo 10 2" xfId="597" xr:uid="{00000000-0005-0000-0000-00000B030000}"/>
    <cellStyle name="Nuovo 10 3" xfId="598" xr:uid="{00000000-0005-0000-0000-00000C030000}"/>
    <cellStyle name="Nuovo 11" xfId="599" xr:uid="{00000000-0005-0000-0000-00000D030000}"/>
    <cellStyle name="Nuovo 11 2" xfId="600" xr:uid="{00000000-0005-0000-0000-00000E030000}"/>
    <cellStyle name="Nuovo 11 3" xfId="601" xr:uid="{00000000-0005-0000-0000-00000F030000}"/>
    <cellStyle name="Nuovo 12" xfId="602" xr:uid="{00000000-0005-0000-0000-000010030000}"/>
    <cellStyle name="Nuovo 12 2" xfId="603" xr:uid="{00000000-0005-0000-0000-000011030000}"/>
    <cellStyle name="Nuovo 12 3" xfId="604" xr:uid="{00000000-0005-0000-0000-000012030000}"/>
    <cellStyle name="Nuovo 13" xfId="605" xr:uid="{00000000-0005-0000-0000-000013030000}"/>
    <cellStyle name="Nuovo 13 2" xfId="606" xr:uid="{00000000-0005-0000-0000-000014030000}"/>
    <cellStyle name="Nuovo 13 3" xfId="607" xr:uid="{00000000-0005-0000-0000-000015030000}"/>
    <cellStyle name="Nuovo 14" xfId="608" xr:uid="{00000000-0005-0000-0000-000016030000}"/>
    <cellStyle name="Nuovo 14 2" xfId="609" xr:uid="{00000000-0005-0000-0000-000017030000}"/>
    <cellStyle name="Nuovo 14 3" xfId="610" xr:uid="{00000000-0005-0000-0000-000018030000}"/>
    <cellStyle name="Nuovo 15" xfId="611" xr:uid="{00000000-0005-0000-0000-000019030000}"/>
    <cellStyle name="Nuovo 15 2" xfId="612" xr:uid="{00000000-0005-0000-0000-00001A030000}"/>
    <cellStyle name="Nuovo 15 3" xfId="613" xr:uid="{00000000-0005-0000-0000-00001B030000}"/>
    <cellStyle name="Nuovo 16" xfId="614" xr:uid="{00000000-0005-0000-0000-00001C030000}"/>
    <cellStyle name="Nuovo 16 2" xfId="615" xr:uid="{00000000-0005-0000-0000-00001D030000}"/>
    <cellStyle name="Nuovo 16 3" xfId="616" xr:uid="{00000000-0005-0000-0000-00001E030000}"/>
    <cellStyle name="Nuovo 17" xfId="617" xr:uid="{00000000-0005-0000-0000-00001F030000}"/>
    <cellStyle name="Nuovo 17 2" xfId="618" xr:uid="{00000000-0005-0000-0000-000020030000}"/>
    <cellStyle name="Nuovo 17 3" xfId="619" xr:uid="{00000000-0005-0000-0000-000021030000}"/>
    <cellStyle name="Nuovo 18" xfId="620" xr:uid="{00000000-0005-0000-0000-000022030000}"/>
    <cellStyle name="Nuovo 18 2" xfId="621" xr:uid="{00000000-0005-0000-0000-000023030000}"/>
    <cellStyle name="Nuovo 18 3" xfId="622" xr:uid="{00000000-0005-0000-0000-000024030000}"/>
    <cellStyle name="Nuovo 19" xfId="623" xr:uid="{00000000-0005-0000-0000-000025030000}"/>
    <cellStyle name="Nuovo 19 2" xfId="624" xr:uid="{00000000-0005-0000-0000-000026030000}"/>
    <cellStyle name="Nuovo 19 3" xfId="625" xr:uid="{00000000-0005-0000-0000-000027030000}"/>
    <cellStyle name="Nuovo 2" xfId="626" xr:uid="{00000000-0005-0000-0000-000028030000}"/>
    <cellStyle name="Nuovo 2 2" xfId="627" xr:uid="{00000000-0005-0000-0000-000029030000}"/>
    <cellStyle name="Nuovo 2 3" xfId="628" xr:uid="{00000000-0005-0000-0000-00002A030000}"/>
    <cellStyle name="Nuovo 20" xfId="629" xr:uid="{00000000-0005-0000-0000-00002B030000}"/>
    <cellStyle name="Nuovo 20 2" xfId="630" xr:uid="{00000000-0005-0000-0000-00002C030000}"/>
    <cellStyle name="Nuovo 20 3" xfId="631" xr:uid="{00000000-0005-0000-0000-00002D030000}"/>
    <cellStyle name="Nuovo 21" xfId="632" xr:uid="{00000000-0005-0000-0000-00002E030000}"/>
    <cellStyle name="Nuovo 21 2" xfId="633" xr:uid="{00000000-0005-0000-0000-00002F030000}"/>
    <cellStyle name="Nuovo 21 3" xfId="634" xr:uid="{00000000-0005-0000-0000-000030030000}"/>
    <cellStyle name="Nuovo 22" xfId="635" xr:uid="{00000000-0005-0000-0000-000031030000}"/>
    <cellStyle name="Nuovo 22 2" xfId="636" xr:uid="{00000000-0005-0000-0000-000032030000}"/>
    <cellStyle name="Nuovo 22 3" xfId="637" xr:uid="{00000000-0005-0000-0000-000033030000}"/>
    <cellStyle name="Nuovo 23" xfId="638" xr:uid="{00000000-0005-0000-0000-000034030000}"/>
    <cellStyle name="Nuovo 23 2" xfId="639" xr:uid="{00000000-0005-0000-0000-000035030000}"/>
    <cellStyle name="Nuovo 23 3" xfId="640" xr:uid="{00000000-0005-0000-0000-000036030000}"/>
    <cellStyle name="Nuovo 24" xfId="641" xr:uid="{00000000-0005-0000-0000-000037030000}"/>
    <cellStyle name="Nuovo 24 2" xfId="642" xr:uid="{00000000-0005-0000-0000-000038030000}"/>
    <cellStyle name="Nuovo 24 3" xfId="643" xr:uid="{00000000-0005-0000-0000-000039030000}"/>
    <cellStyle name="Nuovo 25" xfId="644" xr:uid="{00000000-0005-0000-0000-00003A030000}"/>
    <cellStyle name="Nuovo 25 2" xfId="645" xr:uid="{00000000-0005-0000-0000-00003B030000}"/>
    <cellStyle name="Nuovo 25 3" xfId="646" xr:uid="{00000000-0005-0000-0000-00003C030000}"/>
    <cellStyle name="Nuovo 26" xfId="647" xr:uid="{00000000-0005-0000-0000-00003D030000}"/>
    <cellStyle name="Nuovo 26 2" xfId="648" xr:uid="{00000000-0005-0000-0000-00003E030000}"/>
    <cellStyle name="Nuovo 26 3" xfId="649" xr:uid="{00000000-0005-0000-0000-00003F030000}"/>
    <cellStyle name="Nuovo 27" xfId="650" xr:uid="{00000000-0005-0000-0000-000040030000}"/>
    <cellStyle name="Nuovo 27 2" xfId="651" xr:uid="{00000000-0005-0000-0000-000041030000}"/>
    <cellStyle name="Nuovo 27 3" xfId="652" xr:uid="{00000000-0005-0000-0000-000042030000}"/>
    <cellStyle name="Nuovo 28" xfId="653" xr:uid="{00000000-0005-0000-0000-000043030000}"/>
    <cellStyle name="Nuovo 28 2" xfId="654" xr:uid="{00000000-0005-0000-0000-000044030000}"/>
    <cellStyle name="Nuovo 28 3" xfId="655" xr:uid="{00000000-0005-0000-0000-000045030000}"/>
    <cellStyle name="Nuovo 29" xfId="656" xr:uid="{00000000-0005-0000-0000-000046030000}"/>
    <cellStyle name="Nuovo 29 2" xfId="657" xr:uid="{00000000-0005-0000-0000-000047030000}"/>
    <cellStyle name="Nuovo 29 3" xfId="658" xr:uid="{00000000-0005-0000-0000-000048030000}"/>
    <cellStyle name="Nuovo 3" xfId="659" xr:uid="{00000000-0005-0000-0000-000049030000}"/>
    <cellStyle name="Nuovo 3 2" xfId="660" xr:uid="{00000000-0005-0000-0000-00004A030000}"/>
    <cellStyle name="Nuovo 3 3" xfId="661" xr:uid="{00000000-0005-0000-0000-00004B030000}"/>
    <cellStyle name="Nuovo 30" xfId="662" xr:uid="{00000000-0005-0000-0000-00004C030000}"/>
    <cellStyle name="Nuovo 30 2" xfId="663" xr:uid="{00000000-0005-0000-0000-00004D030000}"/>
    <cellStyle name="Nuovo 30 3" xfId="664" xr:uid="{00000000-0005-0000-0000-00004E030000}"/>
    <cellStyle name="Nuovo 31" xfId="665" xr:uid="{00000000-0005-0000-0000-00004F030000}"/>
    <cellStyle name="Nuovo 31 2" xfId="666" xr:uid="{00000000-0005-0000-0000-000050030000}"/>
    <cellStyle name="Nuovo 31 3" xfId="667" xr:uid="{00000000-0005-0000-0000-000051030000}"/>
    <cellStyle name="Nuovo 32" xfId="668" xr:uid="{00000000-0005-0000-0000-000052030000}"/>
    <cellStyle name="Nuovo 32 2" xfId="669" xr:uid="{00000000-0005-0000-0000-000053030000}"/>
    <cellStyle name="Nuovo 32 3" xfId="670" xr:uid="{00000000-0005-0000-0000-000054030000}"/>
    <cellStyle name="Nuovo 33" xfId="671" xr:uid="{00000000-0005-0000-0000-000055030000}"/>
    <cellStyle name="Nuovo 33 2" xfId="672" xr:uid="{00000000-0005-0000-0000-000056030000}"/>
    <cellStyle name="Nuovo 33 3" xfId="673" xr:uid="{00000000-0005-0000-0000-000057030000}"/>
    <cellStyle name="Nuovo 34" xfId="674" xr:uid="{00000000-0005-0000-0000-000058030000}"/>
    <cellStyle name="Nuovo 34 2" xfId="675" xr:uid="{00000000-0005-0000-0000-000059030000}"/>
    <cellStyle name="Nuovo 34 3" xfId="676" xr:uid="{00000000-0005-0000-0000-00005A030000}"/>
    <cellStyle name="Nuovo 35" xfId="677" xr:uid="{00000000-0005-0000-0000-00005B030000}"/>
    <cellStyle name="Nuovo 35 2" xfId="678" xr:uid="{00000000-0005-0000-0000-00005C030000}"/>
    <cellStyle name="Nuovo 35 3" xfId="679" xr:uid="{00000000-0005-0000-0000-00005D030000}"/>
    <cellStyle name="Nuovo 36" xfId="680" xr:uid="{00000000-0005-0000-0000-00005E030000}"/>
    <cellStyle name="Nuovo 36 2" xfId="681" xr:uid="{00000000-0005-0000-0000-00005F030000}"/>
    <cellStyle name="Nuovo 36 3" xfId="682" xr:uid="{00000000-0005-0000-0000-000060030000}"/>
    <cellStyle name="Nuovo 37" xfId="683" xr:uid="{00000000-0005-0000-0000-000061030000}"/>
    <cellStyle name="Nuovo 37 2" xfId="684" xr:uid="{00000000-0005-0000-0000-000062030000}"/>
    <cellStyle name="Nuovo 37 3" xfId="685" xr:uid="{00000000-0005-0000-0000-000063030000}"/>
    <cellStyle name="Nuovo 38" xfId="686" xr:uid="{00000000-0005-0000-0000-000064030000}"/>
    <cellStyle name="Nuovo 38 2" xfId="687" xr:uid="{00000000-0005-0000-0000-000065030000}"/>
    <cellStyle name="Nuovo 38 3" xfId="688" xr:uid="{00000000-0005-0000-0000-000066030000}"/>
    <cellStyle name="Nuovo 39" xfId="689" xr:uid="{00000000-0005-0000-0000-000067030000}"/>
    <cellStyle name="Nuovo 39 2" xfId="690" xr:uid="{00000000-0005-0000-0000-000068030000}"/>
    <cellStyle name="Nuovo 39 3" xfId="691" xr:uid="{00000000-0005-0000-0000-000069030000}"/>
    <cellStyle name="Nuovo 4" xfId="692" xr:uid="{00000000-0005-0000-0000-00006A030000}"/>
    <cellStyle name="Nuovo 4 2" xfId="693" xr:uid="{00000000-0005-0000-0000-00006B030000}"/>
    <cellStyle name="Nuovo 4 3" xfId="694" xr:uid="{00000000-0005-0000-0000-00006C030000}"/>
    <cellStyle name="Nuovo 40" xfId="695" xr:uid="{00000000-0005-0000-0000-00006D030000}"/>
    <cellStyle name="Nuovo 40 2" xfId="696" xr:uid="{00000000-0005-0000-0000-00006E030000}"/>
    <cellStyle name="Nuovo 40 3" xfId="697" xr:uid="{00000000-0005-0000-0000-00006F030000}"/>
    <cellStyle name="Nuovo 41" xfId="698" xr:uid="{00000000-0005-0000-0000-000070030000}"/>
    <cellStyle name="Nuovo 41 2" xfId="699" xr:uid="{00000000-0005-0000-0000-000071030000}"/>
    <cellStyle name="Nuovo 41 3" xfId="700" xr:uid="{00000000-0005-0000-0000-000072030000}"/>
    <cellStyle name="Nuovo 42" xfId="701" xr:uid="{00000000-0005-0000-0000-000073030000}"/>
    <cellStyle name="Nuovo 42 2" xfId="702" xr:uid="{00000000-0005-0000-0000-000074030000}"/>
    <cellStyle name="Nuovo 42 3" xfId="703" xr:uid="{00000000-0005-0000-0000-000075030000}"/>
    <cellStyle name="Nuovo 43" xfId="704" xr:uid="{00000000-0005-0000-0000-000076030000}"/>
    <cellStyle name="Nuovo 43 2" xfId="705" xr:uid="{00000000-0005-0000-0000-000077030000}"/>
    <cellStyle name="Nuovo 43 3" xfId="706" xr:uid="{00000000-0005-0000-0000-000078030000}"/>
    <cellStyle name="Nuovo 44" xfId="707" xr:uid="{00000000-0005-0000-0000-000079030000}"/>
    <cellStyle name="Nuovo 44 2" xfId="708" xr:uid="{00000000-0005-0000-0000-00007A030000}"/>
    <cellStyle name="Nuovo 44 3" xfId="709" xr:uid="{00000000-0005-0000-0000-00007B030000}"/>
    <cellStyle name="Nuovo 45" xfId="710" xr:uid="{00000000-0005-0000-0000-00007C030000}"/>
    <cellStyle name="Nuovo 46" xfId="711" xr:uid="{00000000-0005-0000-0000-00007D030000}"/>
    <cellStyle name="Nuovo 5" xfId="712" xr:uid="{00000000-0005-0000-0000-00007E030000}"/>
    <cellStyle name="Nuovo 5 2" xfId="713" xr:uid="{00000000-0005-0000-0000-00007F030000}"/>
    <cellStyle name="Nuovo 5 3" xfId="714" xr:uid="{00000000-0005-0000-0000-000080030000}"/>
    <cellStyle name="Nuovo 6" xfId="715" xr:uid="{00000000-0005-0000-0000-000081030000}"/>
    <cellStyle name="Nuovo 6 2" xfId="716" xr:uid="{00000000-0005-0000-0000-000082030000}"/>
    <cellStyle name="Nuovo 6 3" xfId="717" xr:uid="{00000000-0005-0000-0000-000083030000}"/>
    <cellStyle name="Nuovo 7" xfId="718" xr:uid="{00000000-0005-0000-0000-000084030000}"/>
    <cellStyle name="Nuovo 7 2" xfId="719" xr:uid="{00000000-0005-0000-0000-000085030000}"/>
    <cellStyle name="Nuovo 7 3" xfId="720" xr:uid="{00000000-0005-0000-0000-000086030000}"/>
    <cellStyle name="Nuovo 8" xfId="721" xr:uid="{00000000-0005-0000-0000-000087030000}"/>
    <cellStyle name="Nuovo 8 2" xfId="722" xr:uid="{00000000-0005-0000-0000-000088030000}"/>
    <cellStyle name="Nuovo 8 3" xfId="723" xr:uid="{00000000-0005-0000-0000-000089030000}"/>
    <cellStyle name="Nuovo 9" xfId="724" xr:uid="{00000000-0005-0000-0000-00008A030000}"/>
    <cellStyle name="Nuovo 9 2" xfId="725" xr:uid="{00000000-0005-0000-0000-00008B030000}"/>
    <cellStyle name="Nuovo 9 3" xfId="726" xr:uid="{00000000-0005-0000-0000-00008C030000}"/>
    <cellStyle name="Output" xfId="727" builtinId="21" customBuiltin="1"/>
    <cellStyle name="Output 2" xfId="728" xr:uid="{00000000-0005-0000-0000-00008E030000}"/>
    <cellStyle name="Output 2 2" xfId="729" xr:uid="{00000000-0005-0000-0000-00008F030000}"/>
    <cellStyle name="Output 2 2 2" xfId="730" xr:uid="{00000000-0005-0000-0000-000090030000}"/>
    <cellStyle name="Output 2 2 3" xfId="731" xr:uid="{00000000-0005-0000-0000-000091030000}"/>
    <cellStyle name="Output 2 2 4" xfId="732" xr:uid="{00000000-0005-0000-0000-000092030000}"/>
    <cellStyle name="Output 2 2 5" xfId="733" xr:uid="{00000000-0005-0000-0000-000093030000}"/>
    <cellStyle name="Output 2 3" xfId="734" xr:uid="{00000000-0005-0000-0000-000094030000}"/>
    <cellStyle name="Output 2 4" xfId="735" xr:uid="{00000000-0005-0000-0000-000095030000}"/>
    <cellStyle name="Output 2 5" xfId="736" xr:uid="{00000000-0005-0000-0000-000096030000}"/>
    <cellStyle name="Output 2 6" xfId="737" xr:uid="{00000000-0005-0000-0000-000097030000}"/>
    <cellStyle name="Percent 2" xfId="738" xr:uid="{00000000-0005-0000-0000-000098030000}"/>
    <cellStyle name="Percent 2 2" xfId="739" xr:uid="{00000000-0005-0000-0000-000099030000}"/>
    <cellStyle name="Percent 3" xfId="740" xr:uid="{00000000-0005-0000-0000-00009A030000}"/>
    <cellStyle name="Percent 3 2" xfId="741" xr:uid="{00000000-0005-0000-0000-00009B030000}"/>
    <cellStyle name="Percent 3 3" xfId="742" xr:uid="{00000000-0005-0000-0000-00009C030000}"/>
    <cellStyle name="Percentuale 10" xfId="743" xr:uid="{00000000-0005-0000-0000-00009D030000}"/>
    <cellStyle name="Percentuale 10 2" xfId="744" xr:uid="{00000000-0005-0000-0000-00009E030000}"/>
    <cellStyle name="Percentuale 10 3" xfId="745" xr:uid="{00000000-0005-0000-0000-00009F030000}"/>
    <cellStyle name="Percentuale 11" xfId="746" xr:uid="{00000000-0005-0000-0000-0000A0030000}"/>
    <cellStyle name="Percentuale 11 2" xfId="747" xr:uid="{00000000-0005-0000-0000-0000A1030000}"/>
    <cellStyle name="Percentuale 11 3" xfId="748" xr:uid="{00000000-0005-0000-0000-0000A2030000}"/>
    <cellStyle name="Percentuale 12" xfId="749" xr:uid="{00000000-0005-0000-0000-0000A3030000}"/>
    <cellStyle name="Percentuale 12 2" xfId="750" xr:uid="{00000000-0005-0000-0000-0000A4030000}"/>
    <cellStyle name="Percentuale 12 3" xfId="751" xr:uid="{00000000-0005-0000-0000-0000A5030000}"/>
    <cellStyle name="Percentuale 13" xfId="752" xr:uid="{00000000-0005-0000-0000-0000A6030000}"/>
    <cellStyle name="Percentuale 13 2" xfId="753" xr:uid="{00000000-0005-0000-0000-0000A7030000}"/>
    <cellStyle name="Percentuale 13 3" xfId="754" xr:uid="{00000000-0005-0000-0000-0000A8030000}"/>
    <cellStyle name="Percentuale 14" xfId="755" xr:uid="{00000000-0005-0000-0000-0000A9030000}"/>
    <cellStyle name="Percentuale 14 2" xfId="756" xr:uid="{00000000-0005-0000-0000-0000AA030000}"/>
    <cellStyle name="Percentuale 14 3" xfId="757" xr:uid="{00000000-0005-0000-0000-0000AB030000}"/>
    <cellStyle name="Percentuale 15" xfId="758" xr:uid="{00000000-0005-0000-0000-0000AC030000}"/>
    <cellStyle name="Percentuale 15 2" xfId="759" xr:uid="{00000000-0005-0000-0000-0000AD030000}"/>
    <cellStyle name="Percentuale 15 3" xfId="760" xr:uid="{00000000-0005-0000-0000-0000AE030000}"/>
    <cellStyle name="Percentuale 16" xfId="761" xr:uid="{00000000-0005-0000-0000-0000AF030000}"/>
    <cellStyle name="Percentuale 16 2" xfId="762" xr:uid="{00000000-0005-0000-0000-0000B0030000}"/>
    <cellStyle name="Percentuale 16 3" xfId="763" xr:uid="{00000000-0005-0000-0000-0000B1030000}"/>
    <cellStyle name="Percentuale 17" xfId="764" xr:uid="{00000000-0005-0000-0000-0000B2030000}"/>
    <cellStyle name="Percentuale 17 2" xfId="765" xr:uid="{00000000-0005-0000-0000-0000B3030000}"/>
    <cellStyle name="Percentuale 17 3" xfId="766" xr:uid="{00000000-0005-0000-0000-0000B4030000}"/>
    <cellStyle name="Percentuale 18" xfId="767" xr:uid="{00000000-0005-0000-0000-0000B5030000}"/>
    <cellStyle name="Percentuale 18 2" xfId="768" xr:uid="{00000000-0005-0000-0000-0000B6030000}"/>
    <cellStyle name="Percentuale 18 3" xfId="769" xr:uid="{00000000-0005-0000-0000-0000B7030000}"/>
    <cellStyle name="Percentuale 19" xfId="770" xr:uid="{00000000-0005-0000-0000-0000B8030000}"/>
    <cellStyle name="Percentuale 19 2" xfId="771" xr:uid="{00000000-0005-0000-0000-0000B9030000}"/>
    <cellStyle name="Percentuale 19 3" xfId="772" xr:uid="{00000000-0005-0000-0000-0000BA030000}"/>
    <cellStyle name="Percentuale 2" xfId="773" xr:uid="{00000000-0005-0000-0000-0000BB030000}"/>
    <cellStyle name="Percentuale 2 2" xfId="774" xr:uid="{00000000-0005-0000-0000-0000BC030000}"/>
    <cellStyle name="Percentuale 2 3" xfId="775" xr:uid="{00000000-0005-0000-0000-0000BD030000}"/>
    <cellStyle name="Percentuale 20" xfId="776" xr:uid="{00000000-0005-0000-0000-0000BE030000}"/>
    <cellStyle name="Percentuale 20 2" xfId="777" xr:uid="{00000000-0005-0000-0000-0000BF030000}"/>
    <cellStyle name="Percentuale 20 3" xfId="778" xr:uid="{00000000-0005-0000-0000-0000C0030000}"/>
    <cellStyle name="Percentuale 21" xfId="779" xr:uid="{00000000-0005-0000-0000-0000C1030000}"/>
    <cellStyle name="Percentuale 21 2" xfId="780" xr:uid="{00000000-0005-0000-0000-0000C2030000}"/>
    <cellStyle name="Percentuale 21 3" xfId="781" xr:uid="{00000000-0005-0000-0000-0000C3030000}"/>
    <cellStyle name="Percentuale 22" xfId="782" xr:uid="{00000000-0005-0000-0000-0000C4030000}"/>
    <cellStyle name="Percentuale 22 2" xfId="783" xr:uid="{00000000-0005-0000-0000-0000C5030000}"/>
    <cellStyle name="Percentuale 22 3" xfId="784" xr:uid="{00000000-0005-0000-0000-0000C6030000}"/>
    <cellStyle name="Percentuale 23" xfId="785" xr:uid="{00000000-0005-0000-0000-0000C7030000}"/>
    <cellStyle name="Percentuale 23 2" xfId="786" xr:uid="{00000000-0005-0000-0000-0000C8030000}"/>
    <cellStyle name="Percentuale 23 3" xfId="787" xr:uid="{00000000-0005-0000-0000-0000C9030000}"/>
    <cellStyle name="Percentuale 24" xfId="788" xr:uid="{00000000-0005-0000-0000-0000CA030000}"/>
    <cellStyle name="Percentuale 24 2" xfId="789" xr:uid="{00000000-0005-0000-0000-0000CB030000}"/>
    <cellStyle name="Percentuale 24 3" xfId="790" xr:uid="{00000000-0005-0000-0000-0000CC030000}"/>
    <cellStyle name="Percentuale 25" xfId="791" xr:uid="{00000000-0005-0000-0000-0000CD030000}"/>
    <cellStyle name="Percentuale 25 2" xfId="792" xr:uid="{00000000-0005-0000-0000-0000CE030000}"/>
    <cellStyle name="Percentuale 25 3" xfId="793" xr:uid="{00000000-0005-0000-0000-0000CF030000}"/>
    <cellStyle name="Percentuale 26" xfId="794" xr:uid="{00000000-0005-0000-0000-0000D0030000}"/>
    <cellStyle name="Percentuale 26 2" xfId="795" xr:uid="{00000000-0005-0000-0000-0000D1030000}"/>
    <cellStyle name="Percentuale 26 3" xfId="796" xr:uid="{00000000-0005-0000-0000-0000D2030000}"/>
    <cellStyle name="Percentuale 27" xfId="797" xr:uid="{00000000-0005-0000-0000-0000D3030000}"/>
    <cellStyle name="Percentuale 27 2" xfId="798" xr:uid="{00000000-0005-0000-0000-0000D4030000}"/>
    <cellStyle name="Percentuale 27 3" xfId="799" xr:uid="{00000000-0005-0000-0000-0000D5030000}"/>
    <cellStyle name="Percentuale 28" xfId="800" xr:uid="{00000000-0005-0000-0000-0000D6030000}"/>
    <cellStyle name="Percentuale 28 2" xfId="801" xr:uid="{00000000-0005-0000-0000-0000D7030000}"/>
    <cellStyle name="Percentuale 28 3" xfId="802" xr:uid="{00000000-0005-0000-0000-0000D8030000}"/>
    <cellStyle name="Percentuale 29" xfId="803" xr:uid="{00000000-0005-0000-0000-0000D9030000}"/>
    <cellStyle name="Percentuale 29 2" xfId="804" xr:uid="{00000000-0005-0000-0000-0000DA030000}"/>
    <cellStyle name="Percentuale 29 3" xfId="805" xr:uid="{00000000-0005-0000-0000-0000DB030000}"/>
    <cellStyle name="Percentuale 3" xfId="806" xr:uid="{00000000-0005-0000-0000-0000DC030000}"/>
    <cellStyle name="Percentuale 3 2" xfId="807" xr:uid="{00000000-0005-0000-0000-0000DD030000}"/>
    <cellStyle name="Percentuale 3 3" xfId="808" xr:uid="{00000000-0005-0000-0000-0000DE030000}"/>
    <cellStyle name="Percentuale 30" xfId="809" xr:uid="{00000000-0005-0000-0000-0000DF030000}"/>
    <cellStyle name="Percentuale 30 2" xfId="810" xr:uid="{00000000-0005-0000-0000-0000E0030000}"/>
    <cellStyle name="Percentuale 30 3" xfId="811" xr:uid="{00000000-0005-0000-0000-0000E1030000}"/>
    <cellStyle name="Percentuale 31" xfId="812" xr:uid="{00000000-0005-0000-0000-0000E2030000}"/>
    <cellStyle name="Percentuale 31 2" xfId="813" xr:uid="{00000000-0005-0000-0000-0000E3030000}"/>
    <cellStyle name="Percentuale 31 3" xfId="814" xr:uid="{00000000-0005-0000-0000-0000E4030000}"/>
    <cellStyle name="Percentuale 32" xfId="815" xr:uid="{00000000-0005-0000-0000-0000E5030000}"/>
    <cellStyle name="Percentuale 32 2" xfId="816" xr:uid="{00000000-0005-0000-0000-0000E6030000}"/>
    <cellStyle name="Percentuale 32 3" xfId="817" xr:uid="{00000000-0005-0000-0000-0000E7030000}"/>
    <cellStyle name="Percentuale 33" xfId="818" xr:uid="{00000000-0005-0000-0000-0000E8030000}"/>
    <cellStyle name="Percentuale 33 2" xfId="819" xr:uid="{00000000-0005-0000-0000-0000E9030000}"/>
    <cellStyle name="Percentuale 33 3" xfId="820" xr:uid="{00000000-0005-0000-0000-0000EA030000}"/>
    <cellStyle name="Percentuale 34" xfId="821" xr:uid="{00000000-0005-0000-0000-0000EB030000}"/>
    <cellStyle name="Percentuale 34 2" xfId="822" xr:uid="{00000000-0005-0000-0000-0000EC030000}"/>
    <cellStyle name="Percentuale 34 3" xfId="823" xr:uid="{00000000-0005-0000-0000-0000ED030000}"/>
    <cellStyle name="Percentuale 35" xfId="824" xr:uid="{00000000-0005-0000-0000-0000EE030000}"/>
    <cellStyle name="Percentuale 35 2" xfId="825" xr:uid="{00000000-0005-0000-0000-0000EF030000}"/>
    <cellStyle name="Percentuale 35 3" xfId="826" xr:uid="{00000000-0005-0000-0000-0000F0030000}"/>
    <cellStyle name="Percentuale 36" xfId="827" xr:uid="{00000000-0005-0000-0000-0000F1030000}"/>
    <cellStyle name="Percentuale 36 2" xfId="828" xr:uid="{00000000-0005-0000-0000-0000F2030000}"/>
    <cellStyle name="Percentuale 36 3" xfId="829" xr:uid="{00000000-0005-0000-0000-0000F3030000}"/>
    <cellStyle name="Percentuale 37" xfId="830" xr:uid="{00000000-0005-0000-0000-0000F4030000}"/>
    <cellStyle name="Percentuale 37 2" xfId="831" xr:uid="{00000000-0005-0000-0000-0000F5030000}"/>
    <cellStyle name="Percentuale 37 3" xfId="832" xr:uid="{00000000-0005-0000-0000-0000F6030000}"/>
    <cellStyle name="Percentuale 38" xfId="833" xr:uid="{00000000-0005-0000-0000-0000F7030000}"/>
    <cellStyle name="Percentuale 38 2" xfId="834" xr:uid="{00000000-0005-0000-0000-0000F8030000}"/>
    <cellStyle name="Percentuale 38 3" xfId="835" xr:uid="{00000000-0005-0000-0000-0000F9030000}"/>
    <cellStyle name="Percentuale 39" xfId="836" xr:uid="{00000000-0005-0000-0000-0000FA030000}"/>
    <cellStyle name="Percentuale 39 2" xfId="837" xr:uid="{00000000-0005-0000-0000-0000FB030000}"/>
    <cellStyle name="Percentuale 39 3" xfId="838" xr:uid="{00000000-0005-0000-0000-0000FC030000}"/>
    <cellStyle name="Percentuale 4" xfId="839" xr:uid="{00000000-0005-0000-0000-0000FD030000}"/>
    <cellStyle name="Percentuale 4 2" xfId="840" xr:uid="{00000000-0005-0000-0000-0000FE030000}"/>
    <cellStyle name="Percentuale 4 3" xfId="841" xr:uid="{00000000-0005-0000-0000-0000FF030000}"/>
    <cellStyle name="Percentuale 40" xfId="842" xr:uid="{00000000-0005-0000-0000-000000040000}"/>
    <cellStyle name="Percentuale 40 2" xfId="843" xr:uid="{00000000-0005-0000-0000-000001040000}"/>
    <cellStyle name="Percentuale 40 3" xfId="844" xr:uid="{00000000-0005-0000-0000-000002040000}"/>
    <cellStyle name="Percentuale 41" xfId="845" xr:uid="{00000000-0005-0000-0000-000003040000}"/>
    <cellStyle name="Percentuale 41 2" xfId="846" xr:uid="{00000000-0005-0000-0000-000004040000}"/>
    <cellStyle name="Percentuale 41 3" xfId="847" xr:uid="{00000000-0005-0000-0000-000005040000}"/>
    <cellStyle name="Percentuale 42" xfId="848" xr:uid="{00000000-0005-0000-0000-000006040000}"/>
    <cellStyle name="Percentuale 42 2" xfId="849" xr:uid="{00000000-0005-0000-0000-000007040000}"/>
    <cellStyle name="Percentuale 42 3" xfId="850" xr:uid="{00000000-0005-0000-0000-000008040000}"/>
    <cellStyle name="Percentuale 43" xfId="851" xr:uid="{00000000-0005-0000-0000-000009040000}"/>
    <cellStyle name="Percentuale 43 2" xfId="852" xr:uid="{00000000-0005-0000-0000-00000A040000}"/>
    <cellStyle name="Percentuale 43 3" xfId="853" xr:uid="{00000000-0005-0000-0000-00000B040000}"/>
    <cellStyle name="Percentuale 44" xfId="854" xr:uid="{00000000-0005-0000-0000-00000C040000}"/>
    <cellStyle name="Percentuale 44 2" xfId="855" xr:uid="{00000000-0005-0000-0000-00000D040000}"/>
    <cellStyle name="Percentuale 44 3" xfId="856" xr:uid="{00000000-0005-0000-0000-00000E040000}"/>
    <cellStyle name="Percentuale 45" xfId="857" xr:uid="{00000000-0005-0000-0000-00000F040000}"/>
    <cellStyle name="Percentuale 45 2" xfId="858" xr:uid="{00000000-0005-0000-0000-000010040000}"/>
    <cellStyle name="Percentuale 45 3" xfId="859" xr:uid="{00000000-0005-0000-0000-000011040000}"/>
    <cellStyle name="Percentuale 46" xfId="860" xr:uid="{00000000-0005-0000-0000-000012040000}"/>
    <cellStyle name="Percentuale 46 2" xfId="861" xr:uid="{00000000-0005-0000-0000-000013040000}"/>
    <cellStyle name="Percentuale 46 3" xfId="862" xr:uid="{00000000-0005-0000-0000-000014040000}"/>
    <cellStyle name="Percentuale 47" xfId="863" xr:uid="{00000000-0005-0000-0000-000015040000}"/>
    <cellStyle name="Percentuale 47 2" xfId="864" xr:uid="{00000000-0005-0000-0000-000016040000}"/>
    <cellStyle name="Percentuale 47 3" xfId="865" xr:uid="{00000000-0005-0000-0000-000017040000}"/>
    <cellStyle name="Percentuale 48" xfId="866" xr:uid="{00000000-0005-0000-0000-000018040000}"/>
    <cellStyle name="Percentuale 48 2" xfId="867" xr:uid="{00000000-0005-0000-0000-000019040000}"/>
    <cellStyle name="Percentuale 48 3" xfId="868" xr:uid="{00000000-0005-0000-0000-00001A040000}"/>
    <cellStyle name="Percentuale 49" xfId="869" xr:uid="{00000000-0005-0000-0000-00001B040000}"/>
    <cellStyle name="Percentuale 49 2" xfId="870" xr:uid="{00000000-0005-0000-0000-00001C040000}"/>
    <cellStyle name="Percentuale 49 3" xfId="871" xr:uid="{00000000-0005-0000-0000-00001D040000}"/>
    <cellStyle name="Percentuale 5" xfId="872" xr:uid="{00000000-0005-0000-0000-00001E040000}"/>
    <cellStyle name="Percentuale 5 2" xfId="873" xr:uid="{00000000-0005-0000-0000-00001F040000}"/>
    <cellStyle name="Percentuale 5 3" xfId="874" xr:uid="{00000000-0005-0000-0000-000020040000}"/>
    <cellStyle name="Percentuale 50" xfId="875" xr:uid="{00000000-0005-0000-0000-000021040000}"/>
    <cellStyle name="Percentuale 50 2" xfId="876" xr:uid="{00000000-0005-0000-0000-000022040000}"/>
    <cellStyle name="Percentuale 50 3" xfId="877" xr:uid="{00000000-0005-0000-0000-000023040000}"/>
    <cellStyle name="Percentuale 51" xfId="878" xr:uid="{00000000-0005-0000-0000-000024040000}"/>
    <cellStyle name="Percentuale 51 2" xfId="879" xr:uid="{00000000-0005-0000-0000-000025040000}"/>
    <cellStyle name="Percentuale 51 3" xfId="880" xr:uid="{00000000-0005-0000-0000-000026040000}"/>
    <cellStyle name="Percentuale 52" xfId="881" xr:uid="{00000000-0005-0000-0000-000027040000}"/>
    <cellStyle name="Percentuale 52 2" xfId="882" xr:uid="{00000000-0005-0000-0000-000028040000}"/>
    <cellStyle name="Percentuale 52 3" xfId="883" xr:uid="{00000000-0005-0000-0000-000029040000}"/>
    <cellStyle name="Percentuale 53" xfId="884" xr:uid="{00000000-0005-0000-0000-00002A040000}"/>
    <cellStyle name="Percentuale 53 2" xfId="885" xr:uid="{00000000-0005-0000-0000-00002B040000}"/>
    <cellStyle name="Percentuale 53 3" xfId="886" xr:uid="{00000000-0005-0000-0000-00002C040000}"/>
    <cellStyle name="Percentuale 54" xfId="887" xr:uid="{00000000-0005-0000-0000-00002D040000}"/>
    <cellStyle name="Percentuale 54 2" xfId="888" xr:uid="{00000000-0005-0000-0000-00002E040000}"/>
    <cellStyle name="Percentuale 54 3" xfId="889" xr:uid="{00000000-0005-0000-0000-00002F040000}"/>
    <cellStyle name="Percentuale 55" xfId="890" xr:uid="{00000000-0005-0000-0000-000030040000}"/>
    <cellStyle name="Percentuale 55 2" xfId="891" xr:uid="{00000000-0005-0000-0000-000031040000}"/>
    <cellStyle name="Percentuale 55 3" xfId="892" xr:uid="{00000000-0005-0000-0000-000032040000}"/>
    <cellStyle name="Percentuale 56" xfId="893" xr:uid="{00000000-0005-0000-0000-000033040000}"/>
    <cellStyle name="Percentuale 56 2" xfId="894" xr:uid="{00000000-0005-0000-0000-000034040000}"/>
    <cellStyle name="Percentuale 56 3" xfId="895" xr:uid="{00000000-0005-0000-0000-000035040000}"/>
    <cellStyle name="Percentuale 57" xfId="896" xr:uid="{00000000-0005-0000-0000-000036040000}"/>
    <cellStyle name="Percentuale 57 2" xfId="897" xr:uid="{00000000-0005-0000-0000-000037040000}"/>
    <cellStyle name="Percentuale 57 3" xfId="898" xr:uid="{00000000-0005-0000-0000-000038040000}"/>
    <cellStyle name="Percentuale 58" xfId="899" xr:uid="{00000000-0005-0000-0000-000039040000}"/>
    <cellStyle name="Percentuale 58 2" xfId="900" xr:uid="{00000000-0005-0000-0000-00003A040000}"/>
    <cellStyle name="Percentuale 58 3" xfId="901" xr:uid="{00000000-0005-0000-0000-00003B040000}"/>
    <cellStyle name="Percentuale 59" xfId="902" xr:uid="{00000000-0005-0000-0000-00003C040000}"/>
    <cellStyle name="Percentuale 59 2" xfId="903" xr:uid="{00000000-0005-0000-0000-00003D040000}"/>
    <cellStyle name="Percentuale 59 3" xfId="904" xr:uid="{00000000-0005-0000-0000-00003E040000}"/>
    <cellStyle name="Percentuale 6" xfId="905" xr:uid="{00000000-0005-0000-0000-00003F040000}"/>
    <cellStyle name="Percentuale 6 2" xfId="906" xr:uid="{00000000-0005-0000-0000-000040040000}"/>
    <cellStyle name="Percentuale 6 3" xfId="907" xr:uid="{00000000-0005-0000-0000-000041040000}"/>
    <cellStyle name="Percentuale 60" xfId="908" xr:uid="{00000000-0005-0000-0000-000042040000}"/>
    <cellStyle name="Percentuale 60 2" xfId="909" xr:uid="{00000000-0005-0000-0000-000043040000}"/>
    <cellStyle name="Percentuale 60 3" xfId="910" xr:uid="{00000000-0005-0000-0000-000044040000}"/>
    <cellStyle name="Percentuale 61" xfId="911" xr:uid="{00000000-0005-0000-0000-000045040000}"/>
    <cellStyle name="Percentuale 61 2" xfId="912" xr:uid="{00000000-0005-0000-0000-000046040000}"/>
    <cellStyle name="Percentuale 61 3" xfId="913" xr:uid="{00000000-0005-0000-0000-000047040000}"/>
    <cellStyle name="Percentuale 62" xfId="914" xr:uid="{00000000-0005-0000-0000-000048040000}"/>
    <cellStyle name="Percentuale 63" xfId="915" xr:uid="{00000000-0005-0000-0000-000049040000}"/>
    <cellStyle name="Percentuale 64" xfId="916" xr:uid="{00000000-0005-0000-0000-00004A040000}"/>
    <cellStyle name="Percentuale 65" xfId="917" xr:uid="{00000000-0005-0000-0000-00004B040000}"/>
    <cellStyle name="Percentuale 66" xfId="918" xr:uid="{00000000-0005-0000-0000-00004C040000}"/>
    <cellStyle name="Percentuale 67" xfId="919" xr:uid="{00000000-0005-0000-0000-00004D040000}"/>
    <cellStyle name="Percentuale 68" xfId="920" xr:uid="{00000000-0005-0000-0000-00004E040000}"/>
    <cellStyle name="Percentuale 68 2" xfId="921" xr:uid="{00000000-0005-0000-0000-00004F040000}"/>
    <cellStyle name="Percentuale 68 3" xfId="922" xr:uid="{00000000-0005-0000-0000-000050040000}"/>
    <cellStyle name="Percentuale 69" xfId="923" xr:uid="{00000000-0005-0000-0000-000051040000}"/>
    <cellStyle name="Percentuale 69 2" xfId="924" xr:uid="{00000000-0005-0000-0000-000052040000}"/>
    <cellStyle name="Percentuale 69 3" xfId="925" xr:uid="{00000000-0005-0000-0000-000053040000}"/>
    <cellStyle name="Percentuale 7" xfId="926" xr:uid="{00000000-0005-0000-0000-000054040000}"/>
    <cellStyle name="Percentuale 7 2" xfId="927" xr:uid="{00000000-0005-0000-0000-000055040000}"/>
    <cellStyle name="Percentuale 7 3" xfId="928" xr:uid="{00000000-0005-0000-0000-000056040000}"/>
    <cellStyle name="Percentuale 8" xfId="929" xr:uid="{00000000-0005-0000-0000-000057040000}"/>
    <cellStyle name="Percentuale 8 2" xfId="930" xr:uid="{00000000-0005-0000-0000-000058040000}"/>
    <cellStyle name="Percentuale 8 3" xfId="931" xr:uid="{00000000-0005-0000-0000-000059040000}"/>
    <cellStyle name="Percentuale 9" xfId="932" xr:uid="{00000000-0005-0000-0000-00005A040000}"/>
    <cellStyle name="Percentuale 9 2" xfId="933" xr:uid="{00000000-0005-0000-0000-00005B040000}"/>
    <cellStyle name="Percentuale 9 3" xfId="934" xr:uid="{00000000-0005-0000-0000-00005C040000}"/>
    <cellStyle name="Procent 2" xfId="1124" xr:uid="{00000000-0005-0000-0000-00005D040000}"/>
    <cellStyle name="Procent 2 2" xfId="1125" xr:uid="{00000000-0005-0000-0000-00005E040000}"/>
    <cellStyle name="Procent 2 2 2" xfId="1126" xr:uid="{00000000-0005-0000-0000-00005F040000}"/>
    <cellStyle name="Procent 2 3" xfId="1127" xr:uid="{00000000-0005-0000-0000-000060040000}"/>
    <cellStyle name="Procent 2 3 2" xfId="1128" xr:uid="{00000000-0005-0000-0000-000061040000}"/>
    <cellStyle name="Procent 2 4" xfId="1129" xr:uid="{00000000-0005-0000-0000-000062040000}"/>
    <cellStyle name="Procent 3" xfId="1130" xr:uid="{00000000-0005-0000-0000-000063040000}"/>
    <cellStyle name="Procent 4" xfId="1131" xr:uid="{00000000-0005-0000-0000-000064040000}"/>
    <cellStyle name="Procent 4 2" xfId="1132" xr:uid="{00000000-0005-0000-0000-000065040000}"/>
    <cellStyle name="Procent 5" xfId="1133" xr:uid="{00000000-0005-0000-0000-000066040000}"/>
    <cellStyle name="Procent 5 2" xfId="1134" xr:uid="{00000000-0005-0000-0000-000067040000}"/>
    <cellStyle name="Procent 6" xfId="1135" xr:uid="{00000000-0005-0000-0000-000068040000}"/>
    <cellStyle name="Procent 7" xfId="1136" xr:uid="{00000000-0005-0000-0000-000069040000}"/>
    <cellStyle name="Standard_Sce_D_Extraction" xfId="935" xr:uid="{00000000-0005-0000-0000-00006A040000}"/>
    <cellStyle name="Style 134 2" xfId="1137" xr:uid="{00000000-0005-0000-0000-00006B040000}"/>
    <cellStyle name="Style 140" xfId="1138" xr:uid="{00000000-0005-0000-0000-00006C040000}"/>
    <cellStyle name="Style 142 2" xfId="1139" xr:uid="{00000000-0005-0000-0000-00006D040000}"/>
    <cellStyle name="Testo avviso" xfId="936" xr:uid="{00000000-0005-0000-0000-00006E040000}"/>
    <cellStyle name="Testo descrittivo" xfId="937" xr:uid="{00000000-0005-0000-0000-00006F040000}"/>
    <cellStyle name="Titel 2" xfId="1140" xr:uid="{00000000-0005-0000-0000-000070040000}"/>
    <cellStyle name="Title" xfId="938" builtinId="15" customBuiltin="1"/>
    <cellStyle name="Title 2" xfId="1141" xr:uid="{00000000-0005-0000-0000-000072040000}"/>
    <cellStyle name="Titolo" xfId="939" xr:uid="{00000000-0005-0000-0000-000073040000}"/>
    <cellStyle name="Titolo 1" xfId="940" xr:uid="{00000000-0005-0000-0000-000074040000}"/>
    <cellStyle name="Titolo 2" xfId="941" xr:uid="{00000000-0005-0000-0000-000075040000}"/>
    <cellStyle name="Titolo 3" xfId="942" xr:uid="{00000000-0005-0000-0000-000076040000}"/>
    <cellStyle name="Titolo 4" xfId="943" xr:uid="{00000000-0005-0000-0000-000077040000}"/>
    <cellStyle name="Total" xfId="944" builtinId="25" customBuiltin="1"/>
    <cellStyle name="Total 2" xfId="1142" xr:uid="{00000000-0005-0000-0000-000079040000}"/>
    <cellStyle name="Totale" xfId="945" xr:uid="{00000000-0005-0000-0000-00007A040000}"/>
    <cellStyle name="Totale 2" xfId="946" xr:uid="{00000000-0005-0000-0000-00007B040000}"/>
    <cellStyle name="Totale 2 2" xfId="947" xr:uid="{00000000-0005-0000-0000-00007C040000}"/>
    <cellStyle name="Totale 2 3" xfId="948" xr:uid="{00000000-0005-0000-0000-00007D040000}"/>
    <cellStyle name="Totale 2 4" xfId="949" xr:uid="{00000000-0005-0000-0000-00007E040000}"/>
    <cellStyle name="Totale 2 5" xfId="950" xr:uid="{00000000-0005-0000-0000-00007F040000}"/>
    <cellStyle name="Totale 3" xfId="951" xr:uid="{00000000-0005-0000-0000-000080040000}"/>
    <cellStyle name="Totale 4" xfId="952" xr:uid="{00000000-0005-0000-0000-000081040000}"/>
    <cellStyle name="Totale 5" xfId="953" xr:uid="{00000000-0005-0000-0000-000082040000}"/>
    <cellStyle name="Totale 6" xfId="954" xr:uid="{00000000-0005-0000-0000-000083040000}"/>
    <cellStyle name="Valore non valido" xfId="955" xr:uid="{00000000-0005-0000-0000-000084040000}"/>
    <cellStyle name="Valore valido" xfId="956" xr:uid="{00000000-0005-0000-0000-000085040000}"/>
    <cellStyle name="Warning Text" xfId="957" builtinId="11" customBuiltin="1"/>
    <cellStyle name="Warning Text 2" xfId="1143" xr:uid="{00000000-0005-0000-0000-000087040000}"/>
    <cellStyle name="X08_Total Oil" xfId="1144" xr:uid="{00000000-0005-0000-0000-000088040000}"/>
    <cellStyle name="X12_Total Figs 1 dec" xfId="1145" xr:uid="{00000000-0005-0000-0000-000089040000}"/>
    <cellStyle name="Обычный_CRF2002 (1)" xfId="958" xr:uid="{00000000-0005-0000-0000-00008A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9526</xdr:rowOff>
    </xdr:from>
    <xdr:to>
      <xdr:col>6</xdr:col>
      <xdr:colOff>600075</xdr:colOff>
      <xdr:row>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228725" y="9526"/>
          <a:ext cx="32385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The table</a:t>
          </a:r>
          <a:r>
            <a:rPr lang="en-GB" sz="1100" i="1" baseline="0"/>
            <a:t> below specifies whether a transmission connection to DKE/DKW  from abroad is possible (indicated by "1"). Import and export connections are specified separately.</a:t>
          </a:r>
          <a:endParaRPr lang="en-GB" sz="1100" i="1"/>
        </a:p>
      </xdr:txBody>
    </xdr:sp>
    <xdr:clientData/>
  </xdr:twoCellAnchor>
  <xdr:twoCellAnchor editAs="oneCell">
    <xdr:from>
      <xdr:col>15</xdr:col>
      <xdr:colOff>190500</xdr:colOff>
      <xdr:row>3</xdr:row>
      <xdr:rowOff>72118</xdr:rowOff>
    </xdr:from>
    <xdr:to>
      <xdr:col>24</xdr:col>
      <xdr:colOff>285053</xdr:colOff>
      <xdr:row>29</xdr:row>
      <xdr:rowOff>78370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1071" y="561975"/>
          <a:ext cx="5580953" cy="44693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0</xdr:row>
      <xdr:rowOff>57151</xdr:rowOff>
    </xdr:from>
    <xdr:to>
      <xdr:col>9</xdr:col>
      <xdr:colOff>180974</xdr:colOff>
      <xdr:row>2</xdr:row>
      <xdr:rowOff>200025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71524" y="219076"/>
          <a:ext cx="6105525" cy="466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The table below specifies upper bounds</a:t>
          </a:r>
          <a:r>
            <a:rPr lang="en-GB" sz="1100" i="1" baseline="0"/>
            <a:t> for</a:t>
          </a: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existing and planned capacity (CAP_BND)</a:t>
          </a:r>
          <a:r>
            <a:rPr lang="en-GB" sz="1100" i="1" baseline="0"/>
            <a:t> of transmission lines from DKE/DKW to other countries. The bounds are based on the data in the table to the right.</a:t>
          </a:r>
          <a:endParaRPr lang="en-GB" sz="1100" i="1"/>
        </a:p>
      </xdr:txBody>
    </xdr:sp>
    <xdr:clientData/>
  </xdr:twoCellAnchor>
  <xdr:twoCellAnchor>
    <xdr:from>
      <xdr:col>13</xdr:col>
      <xdr:colOff>54428</xdr:colOff>
      <xdr:row>20</xdr:row>
      <xdr:rowOff>76200</xdr:rowOff>
    </xdr:from>
    <xdr:to>
      <xdr:col>20</xdr:col>
      <xdr:colOff>469462</xdr:colOff>
      <xdr:row>24</xdr:row>
      <xdr:rowOff>172358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1103428" y="3820886"/>
          <a:ext cx="8187434" cy="836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RAFS </a:t>
          </a:r>
          <a:r>
            <a:rPr lang="da-DK" sz="1100" b="1" baseline="0"/>
            <a:t>Sept 2019</a:t>
          </a:r>
          <a:r>
            <a:rPr lang="da-DK" sz="1100" b="1"/>
            <a:t>:</a:t>
          </a:r>
        </a:p>
        <a:p>
          <a:endParaRPr lang="da-DK" sz="1100" baseline="0"/>
        </a:p>
        <a:p>
          <a:r>
            <a:rPr lang="da-DK" sz="1100" baseline="0"/>
            <a:t>INVCOST are assumed based on the NETP 2016 results. They are divided by 4 because: the investment cost is divided between the receiving and the sending region. Moreover, since two processes are defined one for import and one for export I divided for two again.</a:t>
          </a:r>
        </a:p>
        <a:p>
          <a:endParaRPr lang="da-DK" sz="1100" baseline="0"/>
        </a:p>
      </xdr:txBody>
    </xdr:sp>
    <xdr:clientData/>
  </xdr:twoCellAnchor>
  <xdr:twoCellAnchor>
    <xdr:from>
      <xdr:col>13</xdr:col>
      <xdr:colOff>32657</xdr:colOff>
      <xdr:row>141</xdr:row>
      <xdr:rowOff>130627</xdr:rowOff>
    </xdr:from>
    <xdr:to>
      <xdr:col>20</xdr:col>
      <xdr:colOff>447691</xdr:colOff>
      <xdr:row>147</xdr:row>
      <xdr:rowOff>130628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1081657" y="26278113"/>
          <a:ext cx="8187434" cy="1110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RAFS </a:t>
          </a:r>
          <a:r>
            <a:rPr lang="da-DK" sz="1100" b="1" baseline="0"/>
            <a:t>Sept 2019</a:t>
          </a:r>
          <a:r>
            <a:rPr lang="da-DK" sz="1100" b="1"/>
            <a:t>:</a:t>
          </a:r>
        </a:p>
        <a:p>
          <a:endParaRPr lang="da-DK" sz="1100" baseline="0"/>
        </a:p>
        <a:p>
          <a:r>
            <a:rPr lang="da-DK" sz="1100" baseline="0"/>
            <a:t>for IMPELC-NON and EXPELC-NON the assumed values by Martin are a bit higher than the NETP 2016., but I kept them anyway since the difference is not too high, then I assumed no expansion in the Future</a:t>
          </a:r>
        </a:p>
        <a:p>
          <a:endParaRPr lang="da-DK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0</xdr:row>
      <xdr:rowOff>57151</xdr:rowOff>
    </xdr:from>
    <xdr:to>
      <xdr:col>11</xdr:col>
      <xdr:colOff>180974</xdr:colOff>
      <xdr:row>2</xdr:row>
      <xdr:rowOff>200025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790574" y="57151"/>
          <a:ext cx="6263640" cy="4781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The table below specifies upper bounds</a:t>
          </a:r>
          <a:r>
            <a:rPr lang="en-GB" sz="1100" i="1" baseline="0"/>
            <a:t> for</a:t>
          </a: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existing and planned capacity (CAP_BND)</a:t>
          </a:r>
          <a:r>
            <a:rPr lang="en-GB" sz="1100" i="1" baseline="0"/>
            <a:t> of transmission lines from DKE/DKW to other countries. The bounds are based on the data in the table to the right.</a:t>
          </a:r>
          <a:endParaRPr lang="en-GB" sz="1100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390525</xdr:colOff>
      <xdr:row>19</xdr:row>
      <xdr:rowOff>57150</xdr:rowOff>
    </xdr:from>
    <xdr:to>
      <xdr:col>31</xdr:col>
      <xdr:colOff>361268</xdr:colOff>
      <xdr:row>40</xdr:row>
      <xdr:rowOff>94734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59950" y="3505200"/>
          <a:ext cx="5457143" cy="4133334"/>
        </a:xfrm>
        <a:prstGeom prst="rect">
          <a:avLst/>
        </a:prstGeom>
      </xdr:spPr>
    </xdr:pic>
    <xdr:clientData/>
  </xdr:twoCellAnchor>
  <xdr:twoCellAnchor editAs="oneCell">
    <xdr:from>
      <xdr:col>12</xdr:col>
      <xdr:colOff>333375</xdr:colOff>
      <xdr:row>20</xdr:row>
      <xdr:rowOff>66675</xdr:rowOff>
    </xdr:from>
    <xdr:to>
      <xdr:col>21</xdr:col>
      <xdr:colOff>113642</xdr:colOff>
      <xdr:row>46</xdr:row>
      <xdr:rowOff>18443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06800" y="3686175"/>
          <a:ext cx="5266667" cy="48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733425</xdr:colOff>
      <xdr:row>21</xdr:row>
      <xdr:rowOff>123825</xdr:rowOff>
    </xdr:from>
    <xdr:to>
      <xdr:col>16</xdr:col>
      <xdr:colOff>37403</xdr:colOff>
      <xdr:row>44</xdr:row>
      <xdr:rowOff>113749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49375" y="3905250"/>
          <a:ext cx="5580953" cy="44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397327</xdr:colOff>
      <xdr:row>9</xdr:row>
      <xdr:rowOff>94707</xdr:rowOff>
    </xdr:from>
    <xdr:ext cx="4876190" cy="4895237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70767" y="1740627"/>
          <a:ext cx="4876190" cy="4895237"/>
        </a:xfrm>
        <a:prstGeom prst="rect">
          <a:avLst/>
        </a:prstGeom>
      </xdr:spPr>
    </xdr:pic>
    <xdr:clientData/>
  </xdr:oneCellAnchor>
  <xdr:oneCellAnchor>
    <xdr:from>
      <xdr:col>32</xdr:col>
      <xdr:colOff>547156</xdr:colOff>
      <xdr:row>4</xdr:row>
      <xdr:rowOff>0</xdr:rowOff>
    </xdr:from>
    <xdr:ext cx="6095238" cy="875148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02996" y="731520"/>
          <a:ext cx="6095238" cy="8751485"/>
        </a:xfrm>
        <a:prstGeom prst="rect">
          <a:avLst/>
        </a:prstGeom>
      </xdr:spPr>
    </xdr:pic>
    <xdr:clientData/>
  </xdr:oneCellAnchor>
  <xdr:oneCellAnchor>
    <xdr:from>
      <xdr:col>23</xdr:col>
      <xdr:colOff>0</xdr:colOff>
      <xdr:row>4</xdr:row>
      <xdr:rowOff>155121</xdr:rowOff>
    </xdr:from>
    <xdr:ext cx="5866667" cy="8638651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69440" y="886641"/>
          <a:ext cx="5866667" cy="8638651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da Adolfsson" refreshedDate="42580.454620370372" createdVersion="4" refreshedVersion="4" minRefreshableVersion="3" recordCount="13" xr:uid="{00000000-000A-0000-FFFF-FFFF00000000}">
  <cacheSource type="worksheet">
    <worksheetSource ref="H6:M19" sheet="Sheet1"/>
  </cacheSource>
  <cacheFields count="6">
    <cacheField name="Forbindelse" numFmtId="0">
      <sharedItems containsBlank="1"/>
    </cacheField>
    <cacheField name="Fra" numFmtId="0">
      <sharedItems containsBlank="1"/>
    </cacheField>
    <cacheField name="Til" numFmtId="0">
      <sharedItems containsBlank="1"/>
    </cacheField>
    <cacheField name="Eksport kap." numFmtId="0">
      <sharedItems containsMixedTypes="1" containsNumber="1" containsInteger="1" minValue="60" maxValue="2095"/>
    </cacheField>
    <cacheField name="Import kap." numFmtId="0">
      <sharedItems containsMixedTypes="1" containsNumber="1" containsInteger="1" minValue="60" maxValue="2145"/>
    </cacheField>
    <cacheField name="Udetid" numFmtId="0">
      <sharedItems containsString="0" containsBlank="1" containsNumber="1" minValue="0.05" maxValue="0.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m/>
    <m/>
    <m/>
    <s v="(MW)"/>
    <s v="(MW)"/>
    <m/>
  </r>
  <r>
    <s v="Sverige(SE1) -Norge NO4"/>
    <s v="Sweden SE1"/>
    <s v="Norge"/>
    <n v="700"/>
    <n v="600"/>
    <n v="0.05"/>
  </r>
  <r>
    <s v="SweLit (fra 2016)"/>
    <s v="Lithuania"/>
    <s v="Sweden"/>
    <n v="700"/>
    <n v="700"/>
    <n v="0.08"/>
  </r>
  <r>
    <s v="SE4-Poland"/>
    <s v="Sweden SE4"/>
    <s v="Poland"/>
    <n v="600"/>
    <n v="600"/>
    <n v="0.08"/>
  </r>
  <r>
    <s v="Øresund SE4-DKE"/>
    <s v="DK-East"/>
    <s v="Sweden SE4"/>
    <n v="1700"/>
    <n v="1300"/>
    <n v="0.05"/>
  </r>
  <r>
    <s v="Hasle-Borrby DKE-SE4"/>
    <s v="DK-East"/>
    <s v="Sweden SE4"/>
    <n v="60"/>
    <n v="60"/>
    <n v="0.05"/>
  </r>
  <r>
    <s v="Kontiskan1-2"/>
    <s v="DK-West"/>
    <s v="Sweden SE3"/>
    <n v="740"/>
    <n v="680"/>
    <n v="0.08"/>
  </r>
  <r>
    <s v="Tyskland-SverigeSE4"/>
    <s v="Germany"/>
    <s v="Sweden SE4"/>
    <n v="615"/>
    <n v="615"/>
    <n v="0.08"/>
  </r>
  <r>
    <s v="Sweden SE2 NorgeNO4"/>
    <s v="Sweden SE2"/>
    <s v="Norway NO4"/>
    <n v="300"/>
    <n v="250"/>
    <n v="0.05"/>
  </r>
  <r>
    <s v="Sweden SE2 Norge NO3"/>
    <s v="Sweden SE2"/>
    <s v="Norway NO3"/>
    <n v="1000"/>
    <n v="600"/>
    <n v="0.05"/>
  </r>
  <r>
    <s v="Sweden SE3 Norge NO1"/>
    <s v="Sweden SE3"/>
    <s v="Norway NO1"/>
    <n v="2095"/>
    <n v="2145"/>
    <n v="0.05"/>
  </r>
  <r>
    <s v="Sverige SE1-Finland"/>
    <s v="Sweden SE1"/>
    <s v="Finland FI"/>
    <n v="1500"/>
    <n v="1100"/>
    <n v="0.05"/>
  </r>
  <r>
    <s v="Sverige SE1-Finland"/>
    <s v="Sweden SE1"/>
    <s v="Finland FI"/>
    <n v="1350"/>
    <n v="1350"/>
    <n v="0.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T5:V22" firstHeaderRow="1" firstDataRow="1" firstDataCol="0"/>
  <pivotFields count="6"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3:E24"/>
  <sheetViews>
    <sheetView workbookViewId="0">
      <selection activeCell="E31" sqref="E31"/>
    </sheetView>
  </sheetViews>
  <sheetFormatPr defaultRowHeight="13.2"/>
  <cols>
    <col min="1" max="1" width="11.5546875" customWidth="1"/>
    <col min="2" max="2" width="15.6640625" customWidth="1"/>
    <col min="3" max="3" width="13.88671875" customWidth="1"/>
    <col min="4" max="4" width="19.88671875" customWidth="1"/>
    <col min="5" max="5" width="60.33203125" customWidth="1"/>
  </cols>
  <sheetData>
    <row r="3" spans="1:5">
      <c r="A3" s="44" t="s">
        <v>21</v>
      </c>
      <c r="B3" s="44" t="s">
        <v>22</v>
      </c>
      <c r="C3" s="44" t="s">
        <v>23</v>
      </c>
      <c r="D3" s="44" t="s">
        <v>24</v>
      </c>
      <c r="E3" s="44" t="s">
        <v>25</v>
      </c>
    </row>
    <row r="4" spans="1:5" s="51" customFormat="1">
      <c r="A4" s="53">
        <v>44063</v>
      </c>
      <c r="B4" s="51" t="s">
        <v>198</v>
      </c>
      <c r="E4" s="51" t="s">
        <v>199</v>
      </c>
    </row>
    <row r="5" spans="1:5" s="51" customFormat="1">
      <c r="A5" s="53">
        <v>42342</v>
      </c>
      <c r="B5" s="51" t="s">
        <v>37</v>
      </c>
      <c r="C5" s="51" t="s">
        <v>32</v>
      </c>
      <c r="D5" s="51" t="str">
        <f>ADDRESS(ROW(LineCap!B102),COLUMN(LineCap!B102),4,1)&amp;":"&amp;ADDRESS(ROW(LineCap!J117),COLUMN(LineCap!J117),4,1)</f>
        <v>B102:J117</v>
      </c>
      <c r="E5" s="51" t="s">
        <v>70</v>
      </c>
    </row>
    <row r="6" spans="1:5" s="51" customFormat="1">
      <c r="A6" s="53">
        <v>42339</v>
      </c>
      <c r="B6" s="51" t="s">
        <v>37</v>
      </c>
      <c r="C6" s="51" t="s">
        <v>34</v>
      </c>
      <c r="D6" s="51" t="e">
        <f>ADDRESS(ROW(#REF!),COLUMN(#REF!),4,1)&amp;","&amp;ADDRESS(ROW(#REF!),COLUMN(#REF!),4,1)</f>
        <v>#REF!</v>
      </c>
      <c r="E6" s="51" t="s">
        <v>69</v>
      </c>
    </row>
    <row r="7" spans="1:5" s="51" customFormat="1">
      <c r="A7" s="53">
        <v>42338</v>
      </c>
      <c r="B7" s="51" t="s">
        <v>37</v>
      </c>
      <c r="C7" s="51" t="s">
        <v>44</v>
      </c>
      <c r="D7" s="51" t="str">
        <f>ADDRESS(ROW(AF!O66),COLUMN(AF!O66),4,1)</f>
        <v>O66</v>
      </c>
      <c r="E7" s="51" t="s">
        <v>68</v>
      </c>
    </row>
    <row r="8" spans="1:5" s="51" customFormat="1">
      <c r="A8" s="53">
        <v>42330</v>
      </c>
      <c r="B8" s="51" t="s">
        <v>37</v>
      </c>
      <c r="C8" s="51" t="s">
        <v>27</v>
      </c>
      <c r="D8" s="51" t="str">
        <f>ADDRESS(ROW(AVA!D13),COLUMN(AVA!D13),4,1)&amp;":"&amp;ADDRESS(ROW(AVA!D14),COLUMN(AVA!D14),4,1)</f>
        <v>D13:D14</v>
      </c>
      <c r="E8" s="51" t="s">
        <v>66</v>
      </c>
    </row>
    <row r="9" spans="1:5" s="51" customFormat="1">
      <c r="A9" s="53">
        <v>42327</v>
      </c>
      <c r="B9" s="51" t="s">
        <v>37</v>
      </c>
      <c r="C9" s="51" t="s">
        <v>32</v>
      </c>
      <c r="D9" s="51" t="str">
        <f>ADDRESS(ROW(LineCap!Q14),COLUMN(LineCap!Q14),4,1)&amp;","&amp;ADDRESS(ROW(LineCap!R14),COLUMN(LineCap!R14),4,1)&amp;","&amp;ADDRESS(ROW(LineCap!S14),COLUMN(LineCap!S14),4,1)&amp;","&amp;ADDRESS(ROW(LineCap!T14),COLUMN(LineCap!T14),4,1)&amp;","&amp;ADDRESS(ROW(LineCap!U14),COLUMN(LineCap!U14),4,1)&amp;","&amp;ADDRESS(ROW(LineCap!V14),COLUMN(LineCap!V14),4,1)&amp;","&amp;ADDRESS(ROW(LineCap!W14),COLUMN(LineCap!W14),4,1)&amp;","&amp;ADDRESS(ROW(LineCap!X14),COLUMN(LineCap!X14),4,1)&amp;","&amp;ADDRESS(ROW(LineCap!Y14),COLUMN(LineCap!Y14),4,1)&amp;","&amp;ADDRESS(ROW(LineCap!Z14),COLUMN(LineCap!Z14),4,1)&amp;","&amp;ADDRESS(ROW(LineCap!AA14),COLUMN(LineCap!AA14),4,1)&amp;","&amp;ADDRESS(ROW(LineCap!AB14),COLUMN(LineCap!AB14),4,1)&amp;","&amp;ADDRESS(ROW(LineCap!AC14),COLUMN(LineCap!AC14),4,1)&amp;","&amp;ADDRESS(ROW(LineCap!AD14),COLUMN(LineCap!AD14),4,1)&amp;","&amp;ADDRESS(ROW(LineCap!S12),COLUMN(LineCap!S12),4,1)&amp;","&amp;ADDRESS(ROW(LineCap!T12),COLUMN(LineCap!T12),4,1)&amp;","&amp;ADDRESS(ROW(LineCap!Q12),COLUMN(LineCap!Q12),4,1)&amp;","&amp;ADDRESS(ROW(LineCap!R12),COLUMN(LineCap!R12),4,1)&amp;","&amp;ADDRESS(ROW(LineCap!U12),COLUMN(LineCap!U12),4,1)&amp;","&amp;ADDRESS(ROW(LineCap!V12),COLUMN(LineCap!V12),4,1)&amp;","&amp;ADDRESS(ROW(LineCap!W12),COLUMN(LineCap!W12),4,1)&amp;","&amp;ADDRESS(ROW(LineCap!X12),COLUMN(LineCap!X12),4,1)&amp;","&amp;ADDRESS(ROW(LineCap!Y12),COLUMN(LineCap!Y12),4,1)&amp;","&amp;ADDRESS(ROW(LineCap!Z12),COLUMN(LineCap!Z12),4,1)</f>
        <v>Q14,R14,S14,T14,U14,V14,W14,X14,Y14,Z14,AA14,AB14,AC14,AD14,S12,T12,Q12,R12,U12,V12,W12,X12,Y12,Z12</v>
      </c>
      <c r="E9" s="51" t="s">
        <v>65</v>
      </c>
    </row>
    <row r="10" spans="1:5" s="51" customFormat="1">
      <c r="A10" s="53">
        <v>42327</v>
      </c>
      <c r="B10" s="51" t="s">
        <v>37</v>
      </c>
      <c r="C10" s="51" t="s">
        <v>32</v>
      </c>
      <c r="D10" s="51" t="str">
        <f>ADDRESS(ROW(LineCap!G9),COLUMN(LineCap!G9),4,1)</f>
        <v>G9</v>
      </c>
      <c r="E10" s="51" t="s">
        <v>43</v>
      </c>
    </row>
    <row r="11" spans="1:5" s="51" customFormat="1">
      <c r="A11" s="53">
        <v>42327</v>
      </c>
      <c r="B11" s="51" t="s">
        <v>37</v>
      </c>
      <c r="C11" s="51" t="s">
        <v>32</v>
      </c>
      <c r="D11" s="51" t="str">
        <f>ADDRESS(ROW(LineCap!Q12),COLUMN(LineCap!Q12),4,1)&amp;":"&amp;ADDRESS(ROW(LineCap!R12),COLUMN(LineCap!R12),4,1)</f>
        <v>Q12:R12</v>
      </c>
      <c r="E11" s="51" t="s">
        <v>43</v>
      </c>
    </row>
    <row r="12" spans="1:5" s="51" customFormat="1">
      <c r="A12" s="53">
        <v>42314</v>
      </c>
      <c r="B12" s="51" t="s">
        <v>37</v>
      </c>
      <c r="C12" s="51" t="s">
        <v>32</v>
      </c>
      <c r="D12" s="51" t="str">
        <f>ADDRESS(ROW(LineCap!N7),COLUMN(LineCap!N7),4,1)</f>
        <v>N7</v>
      </c>
      <c r="E12" s="51" t="s">
        <v>41</v>
      </c>
    </row>
    <row r="13" spans="1:5" s="51" customFormat="1">
      <c r="A13" s="53">
        <v>42312</v>
      </c>
      <c r="B13" s="51" t="s">
        <v>37</v>
      </c>
      <c r="C13" s="51" t="s">
        <v>38</v>
      </c>
      <c r="D13" s="51" t="e">
        <f>ADDRESS(ROW(#REF!),COLUMN(#REF!),4,1)</f>
        <v>#REF!</v>
      </c>
      <c r="E13" s="51" t="s">
        <v>40</v>
      </c>
    </row>
    <row r="14" spans="1:5" s="51" customFormat="1">
      <c r="A14" s="53">
        <v>42264</v>
      </c>
      <c r="B14" s="51" t="s">
        <v>37</v>
      </c>
      <c r="C14" s="51" t="s">
        <v>38</v>
      </c>
      <c r="D14" s="51" t="e">
        <f>ADDRESS(ROW(#REF!),COLUMN(#REF!),4,1)</f>
        <v>#REF!</v>
      </c>
      <c r="E14" s="51" t="s">
        <v>39</v>
      </c>
    </row>
    <row r="15" spans="1:5" s="51" customFormat="1">
      <c r="A15" s="53">
        <v>42242</v>
      </c>
      <c r="B15" s="51" t="s">
        <v>26</v>
      </c>
      <c r="C15" s="51" t="s">
        <v>32</v>
      </c>
      <c r="D15" s="51" t="str">
        <f>ADDRESS(ROW(LineCap!B4),COLUMN(LineCap!B4),4,1)</f>
        <v>B4</v>
      </c>
      <c r="E15" s="51" t="s">
        <v>36</v>
      </c>
    </row>
    <row r="16" spans="1:5" s="51" customFormat="1">
      <c r="A16" s="53">
        <v>42242</v>
      </c>
      <c r="B16" s="51" t="s">
        <v>26</v>
      </c>
      <c r="C16" s="51" t="s">
        <v>32</v>
      </c>
      <c r="D16" s="51" t="str">
        <f>ADDRESS(ROW(LineCap!D8),COLUMN(LineCap!D8),4,1)&amp;","&amp;ADDRESS(ROW(LineCap!D9),COLUMN(LineCap!D9),4,1)&amp;","&amp;ADDRESS(ROW(LineCap!D10),COLUMN(LineCap!D10),4,1)&amp;","&amp;ADDRESS(ROW(LineCap!D11),COLUMN(LineCap!D11),4,1)&amp;","&amp;ADDRESS(ROW(LineCap!D12),COLUMN(LineCap!D12),4,1)&amp;","&amp;ADDRESS(ROW(LineCap!D13),COLUMN(LineCap!D13),4,1)</f>
        <v>D8,D9,D10,D11,D12,D13</v>
      </c>
      <c r="E16" s="51" t="s">
        <v>35</v>
      </c>
    </row>
    <row r="17" spans="1:5" s="45" customFormat="1">
      <c r="A17" s="46">
        <v>42242</v>
      </c>
      <c r="B17" s="45" t="s">
        <v>26</v>
      </c>
      <c r="C17" s="45" t="s">
        <v>34</v>
      </c>
      <c r="D17" s="45" t="e">
        <f>ADDRESS(ROW(#REF!),COLUMN(#REF!),4,1)&amp;","&amp;ADDRESS(ROW(#REF!),COLUMN(#REF!),4,1)&amp;","&amp;ADDRESS(ROW(#REF!),COLUMN(#REF!),4,1)&amp;","&amp;ADDRESS(ROW(#REF!),COLUMN(#REF!),4,1)&amp;","&amp;ADDRESS(ROW(#REF!),COLUMN(#REF!),4,1)&amp;","&amp;ADDRESS(ROW(#REF!),COLUMN(#REF!),4,1)&amp;","&amp;ADDRESS(ROW(#REF!),COLUMN(#REF!),4,1)&amp;","&amp;ADDRESS(ROW(#REF!),COLUMN(#REF!),4,1)&amp;","&amp;ADDRESS(ROW(#REF!),COLUMN(#REF!),4,1)&amp;","&amp;ADDRESS(ROW(#REF!),COLUMN(#REF!),4,1)</f>
        <v>#REF!</v>
      </c>
      <c r="E17" s="51" t="s">
        <v>33</v>
      </c>
    </row>
    <row r="18" spans="1:5" s="45" customFormat="1">
      <c r="A18" s="46">
        <v>42242</v>
      </c>
      <c r="B18" s="45" t="s">
        <v>26</v>
      </c>
      <c r="C18" s="45" t="s">
        <v>32</v>
      </c>
      <c r="D18" s="45" t="str">
        <f>ADDRESS(ROW(LineCap!J5),COLUMN(LineCap!J5),4,1)</f>
        <v>J5</v>
      </c>
      <c r="E18" s="45" t="s">
        <v>33</v>
      </c>
    </row>
    <row r="19" spans="1:5" s="45" customFormat="1">
      <c r="A19" s="46">
        <v>42233</v>
      </c>
      <c r="B19" s="45" t="s">
        <v>26</v>
      </c>
      <c r="C19" s="45" t="s">
        <v>27</v>
      </c>
      <c r="D19" s="45" t="str">
        <f>ADDRESS(ROW(AVA!C6),COLUMN(AVA!C6),4,1)</f>
        <v>C6</v>
      </c>
      <c r="E19" s="45" t="s">
        <v>28</v>
      </c>
    </row>
    <row r="20" spans="1:5">
      <c r="A20" s="46">
        <v>42580</v>
      </c>
      <c r="B20" s="51" t="s">
        <v>114</v>
      </c>
      <c r="C20" s="51" t="s">
        <v>27</v>
      </c>
      <c r="D20" s="96" t="s">
        <v>115</v>
      </c>
      <c r="E20" s="51" t="s">
        <v>116</v>
      </c>
    </row>
    <row r="21" spans="1:5">
      <c r="A21" s="46">
        <v>42580</v>
      </c>
      <c r="B21" s="51" t="s">
        <v>114</v>
      </c>
      <c r="C21" s="51" t="s">
        <v>117</v>
      </c>
      <c r="D21" s="96" t="s">
        <v>118</v>
      </c>
      <c r="E21" s="51" t="s">
        <v>119</v>
      </c>
    </row>
    <row r="22" spans="1:5">
      <c r="A22" s="46">
        <v>42583</v>
      </c>
      <c r="B22" s="51" t="s">
        <v>114</v>
      </c>
      <c r="C22" s="51" t="s">
        <v>120</v>
      </c>
      <c r="D22" s="96" t="s">
        <v>121</v>
      </c>
      <c r="E22" s="51" t="s">
        <v>122</v>
      </c>
    </row>
    <row r="23" spans="1:5">
      <c r="A23" s="46">
        <v>42605</v>
      </c>
      <c r="B23" s="51" t="s">
        <v>123</v>
      </c>
      <c r="C23" s="51" t="s">
        <v>120</v>
      </c>
      <c r="E23" s="51" t="s">
        <v>124</v>
      </c>
    </row>
    <row r="24" spans="1:5">
      <c r="A24" s="210">
        <v>43739</v>
      </c>
      <c r="B24" s="51" t="s">
        <v>123</v>
      </c>
      <c r="C24" s="51" t="s">
        <v>44</v>
      </c>
      <c r="E24" s="51" t="s">
        <v>197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6:J43"/>
  <sheetViews>
    <sheetView zoomScale="70" zoomScaleNormal="70" workbookViewId="0">
      <selection activeCell="B23" sqref="B23:P62"/>
    </sheetView>
  </sheetViews>
  <sheetFormatPr defaultRowHeight="13.2"/>
  <cols>
    <col min="4" max="4" width="13.6640625" customWidth="1"/>
  </cols>
  <sheetData>
    <row r="6" spans="3:9">
      <c r="C6" s="2" t="s">
        <v>1</v>
      </c>
      <c r="E6" s="4"/>
      <c r="F6" s="1"/>
      <c r="G6" s="1"/>
      <c r="H6" s="1"/>
    </row>
    <row r="7" spans="3:9" ht="28.2" thickBot="1">
      <c r="C7" s="5" t="s">
        <v>2</v>
      </c>
      <c r="D7" s="5" t="s">
        <v>3</v>
      </c>
      <c r="E7" s="5" t="s">
        <v>0</v>
      </c>
      <c r="F7" s="6" t="s">
        <v>71</v>
      </c>
      <c r="G7" s="6" t="s">
        <v>72</v>
      </c>
      <c r="H7" s="6" t="s">
        <v>73</v>
      </c>
      <c r="I7" s="6" t="s">
        <v>74</v>
      </c>
    </row>
    <row r="8" spans="3:9">
      <c r="C8" s="43"/>
      <c r="D8" s="122" t="s">
        <v>4</v>
      </c>
      <c r="E8" s="41">
        <v>0</v>
      </c>
      <c r="F8" s="42"/>
      <c r="G8" s="42"/>
    </row>
    <row r="9" spans="3:9">
      <c r="C9" s="3"/>
      <c r="D9" s="75" t="s">
        <v>128</v>
      </c>
      <c r="E9" s="56"/>
      <c r="F9" s="57"/>
      <c r="G9" s="57"/>
      <c r="H9" s="94"/>
      <c r="I9" s="94">
        <v>1</v>
      </c>
    </row>
    <row r="10" spans="3:9">
      <c r="C10" s="92"/>
      <c r="D10" s="93" t="s">
        <v>129</v>
      </c>
      <c r="E10" s="39"/>
      <c r="F10" s="40"/>
      <c r="G10" s="40"/>
      <c r="H10" s="40"/>
      <c r="I10" s="40">
        <v>1</v>
      </c>
    </row>
    <row r="11" spans="3:9">
      <c r="C11" s="36"/>
      <c r="D11" s="75" t="s">
        <v>130</v>
      </c>
      <c r="E11" s="38"/>
      <c r="F11" s="38"/>
      <c r="H11" s="94"/>
      <c r="I11" s="94">
        <v>1</v>
      </c>
    </row>
    <row r="12" spans="3:9">
      <c r="D12" s="121" t="s">
        <v>131</v>
      </c>
      <c r="E12" s="38"/>
      <c r="F12" s="38"/>
      <c r="H12" s="95"/>
      <c r="I12" s="40">
        <v>1</v>
      </c>
    </row>
    <row r="13" spans="3:9">
      <c r="D13" s="93" t="s">
        <v>132</v>
      </c>
      <c r="E13" s="94"/>
      <c r="F13" s="94"/>
      <c r="G13" s="94"/>
      <c r="H13" s="94"/>
      <c r="I13">
        <v>1</v>
      </c>
    </row>
    <row r="14" spans="3:9">
      <c r="D14" s="93" t="s">
        <v>133</v>
      </c>
      <c r="E14" s="36"/>
      <c r="F14" s="36"/>
      <c r="G14" s="36"/>
      <c r="H14" s="36"/>
      <c r="I14">
        <v>1</v>
      </c>
    </row>
    <row r="15" spans="3:9">
      <c r="D15" s="75"/>
      <c r="E15" s="94"/>
      <c r="F15" s="94"/>
      <c r="G15" s="94"/>
      <c r="H15" s="94"/>
      <c r="I15" s="94"/>
    </row>
    <row r="16" spans="3:9">
      <c r="D16" s="93"/>
      <c r="E16" s="36"/>
      <c r="F16" s="36"/>
      <c r="G16" s="36"/>
      <c r="H16" s="36"/>
      <c r="I16" s="36"/>
    </row>
    <row r="25" spans="2:10">
      <c r="B25" s="142" t="s">
        <v>167</v>
      </c>
      <c r="C25" s="143"/>
      <c r="D25" s="143"/>
      <c r="E25" s="193" t="s">
        <v>168</v>
      </c>
      <c r="F25" s="143"/>
      <c r="G25" s="143"/>
      <c r="H25" s="143"/>
      <c r="I25" s="143"/>
      <c r="J25" s="144"/>
    </row>
    <row r="26" spans="2:10" ht="13.8" thickBot="1">
      <c r="B26" s="145" t="s">
        <v>6</v>
      </c>
      <c r="C26" s="145" t="s">
        <v>7</v>
      </c>
      <c r="D26" s="145" t="s">
        <v>8</v>
      </c>
      <c r="E26" s="145" t="s">
        <v>9</v>
      </c>
      <c r="F26" s="146" t="s">
        <v>71</v>
      </c>
      <c r="G26" s="146" t="s">
        <v>72</v>
      </c>
      <c r="H26" s="146" t="s">
        <v>73</v>
      </c>
      <c r="I26" s="146" t="s">
        <v>74</v>
      </c>
      <c r="J26" s="147" t="s">
        <v>10</v>
      </c>
    </row>
    <row r="27" spans="2:10" ht="13.8" thickBot="1">
      <c r="B27" s="148" t="s">
        <v>125</v>
      </c>
      <c r="C27" s="148"/>
      <c r="D27" s="148" t="s">
        <v>126</v>
      </c>
      <c r="E27" s="148"/>
      <c r="F27" s="148"/>
      <c r="G27" s="148"/>
      <c r="H27" s="148"/>
      <c r="I27" s="148"/>
      <c r="J27" s="148"/>
    </row>
    <row r="28" spans="2:10">
      <c r="D28" s="96" t="s">
        <v>127</v>
      </c>
      <c r="F28" s="149">
        <v>0.95</v>
      </c>
      <c r="G28" s="149">
        <v>0.95</v>
      </c>
      <c r="H28" s="149"/>
      <c r="I28" s="149"/>
      <c r="J28" s="76" t="s">
        <v>104</v>
      </c>
    </row>
    <row r="29" spans="2:10">
      <c r="D29" s="96" t="s">
        <v>127</v>
      </c>
      <c r="F29" s="149">
        <v>0.95</v>
      </c>
      <c r="G29" s="149">
        <v>0.95</v>
      </c>
      <c r="H29" s="149"/>
      <c r="I29" s="149"/>
      <c r="J29" s="76" t="s">
        <v>105</v>
      </c>
    </row>
    <row r="30" spans="2:10">
      <c r="D30" s="96" t="s">
        <v>127</v>
      </c>
      <c r="F30" s="149"/>
      <c r="G30" s="149"/>
      <c r="H30" s="149">
        <v>0.95</v>
      </c>
      <c r="I30" s="149"/>
      <c r="J30" s="76" t="s">
        <v>106</v>
      </c>
    </row>
    <row r="31" spans="2:10">
      <c r="D31" s="96" t="s">
        <v>127</v>
      </c>
      <c r="F31" s="149"/>
      <c r="G31" s="149"/>
      <c r="H31" s="149">
        <v>0.95</v>
      </c>
      <c r="I31" s="149"/>
      <c r="J31" s="76" t="s">
        <v>107</v>
      </c>
    </row>
    <row r="32" spans="2:10">
      <c r="D32" s="96" t="s">
        <v>127</v>
      </c>
      <c r="F32" s="151"/>
      <c r="G32" s="151"/>
      <c r="H32" s="141"/>
      <c r="I32" s="149">
        <v>0.95</v>
      </c>
      <c r="J32" s="76" t="s">
        <v>108</v>
      </c>
    </row>
    <row r="33" spans="4:10">
      <c r="D33" s="96" t="s">
        <v>127</v>
      </c>
      <c r="F33" s="151"/>
      <c r="G33" s="151"/>
      <c r="H33" s="141"/>
      <c r="I33" s="149">
        <v>0.95</v>
      </c>
      <c r="J33" s="76" t="s">
        <v>109</v>
      </c>
    </row>
    <row r="34" spans="4:10">
      <c r="D34" s="96" t="s">
        <v>127</v>
      </c>
      <c r="F34" s="149"/>
      <c r="G34" s="151"/>
      <c r="H34" s="149">
        <v>0.95</v>
      </c>
      <c r="I34" s="141"/>
      <c r="J34" s="76" t="s">
        <v>110</v>
      </c>
    </row>
    <row r="35" spans="4:10">
      <c r="D35" s="96" t="s">
        <v>127</v>
      </c>
      <c r="F35" s="149"/>
      <c r="G35" s="151"/>
      <c r="H35" s="149">
        <v>0.95</v>
      </c>
      <c r="I35" s="141"/>
      <c r="J35" s="76" t="s">
        <v>111</v>
      </c>
    </row>
    <row r="36" spans="4:10">
      <c r="D36" s="96" t="s">
        <v>127</v>
      </c>
      <c r="F36" s="149"/>
      <c r="G36" s="37"/>
      <c r="H36" s="150"/>
      <c r="I36" s="149">
        <v>0.92</v>
      </c>
      <c r="J36" s="76" t="s">
        <v>128</v>
      </c>
    </row>
    <row r="37" spans="4:10">
      <c r="D37" s="96" t="s">
        <v>127</v>
      </c>
      <c r="F37" s="149"/>
      <c r="G37" s="37"/>
      <c r="H37" s="150"/>
      <c r="I37" s="149">
        <v>0.92</v>
      </c>
      <c r="J37" s="76" t="s">
        <v>129</v>
      </c>
    </row>
    <row r="38" spans="4:10">
      <c r="D38" s="96" t="s">
        <v>127</v>
      </c>
      <c r="F38" s="149"/>
      <c r="G38" s="149"/>
      <c r="H38" s="149"/>
      <c r="I38" s="149">
        <v>0.92</v>
      </c>
      <c r="J38" s="76" t="s">
        <v>130</v>
      </c>
    </row>
    <row r="39" spans="4:10">
      <c r="D39" s="96" t="s">
        <v>127</v>
      </c>
      <c r="F39" s="149"/>
      <c r="G39" s="149"/>
      <c r="H39" s="149"/>
      <c r="I39" s="149">
        <v>0.92</v>
      </c>
      <c r="J39" s="76" t="s">
        <v>131</v>
      </c>
    </row>
    <row r="40" spans="4:10">
      <c r="D40" s="96" t="s">
        <v>127</v>
      </c>
      <c r="F40" s="151"/>
      <c r="G40" s="151"/>
      <c r="H40" s="150"/>
      <c r="I40" s="149">
        <v>0.92</v>
      </c>
      <c r="J40" s="76" t="s">
        <v>132</v>
      </c>
    </row>
    <row r="41" spans="4:10">
      <c r="D41" s="96" t="s">
        <v>127</v>
      </c>
      <c r="F41" s="151"/>
      <c r="G41" s="151"/>
      <c r="H41" s="150"/>
      <c r="I41" s="149">
        <v>0.92</v>
      </c>
      <c r="J41" s="76" t="s">
        <v>133</v>
      </c>
    </row>
    <row r="42" spans="4:10">
      <c r="D42" s="96" t="s">
        <v>127</v>
      </c>
      <c r="F42" s="149">
        <v>0.95</v>
      </c>
      <c r="G42" s="37"/>
      <c r="H42" s="149">
        <v>0.95</v>
      </c>
      <c r="I42" s="37"/>
      <c r="J42" s="76" t="s">
        <v>134</v>
      </c>
    </row>
    <row r="43" spans="4:10">
      <c r="D43" s="96" t="s">
        <v>127</v>
      </c>
      <c r="F43" s="149">
        <v>0.95</v>
      </c>
      <c r="G43" s="37"/>
      <c r="H43" s="149">
        <v>0.95</v>
      </c>
      <c r="I43" s="37"/>
      <c r="J43" s="76" t="s">
        <v>135</v>
      </c>
    </row>
  </sheetData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3:AL214"/>
  <sheetViews>
    <sheetView topLeftCell="A121" zoomScale="70" zoomScaleNormal="70" workbookViewId="0">
      <selection activeCell="B152" sqref="B152:B167"/>
    </sheetView>
  </sheetViews>
  <sheetFormatPr defaultColWidth="10.6640625" defaultRowHeight="13.2"/>
  <cols>
    <col min="1" max="1" width="11.109375" style="14" customWidth="1"/>
    <col min="2" max="5" width="10.6640625" style="14"/>
    <col min="6" max="6" width="11.6640625" style="14" customWidth="1"/>
    <col min="7" max="7" width="10.6640625" style="14"/>
    <col min="8" max="8" width="12.33203125" style="14" customWidth="1"/>
    <col min="9" max="9" width="12.6640625" style="14" customWidth="1"/>
    <col min="10" max="10" width="16.5546875" style="14" customWidth="1"/>
    <col min="11" max="11" width="22" style="14" customWidth="1"/>
    <col min="12" max="13" width="10.6640625" style="14"/>
    <col min="14" max="14" width="27.5546875" style="14" customWidth="1"/>
    <col min="15" max="32" width="14.33203125" style="14" customWidth="1"/>
    <col min="33" max="16384" width="10.6640625" style="14"/>
  </cols>
  <sheetData>
    <row r="3" spans="2:36" ht="19.8">
      <c r="N3" s="13" t="s">
        <v>13</v>
      </c>
    </row>
    <row r="4" spans="2:36" ht="14.4">
      <c r="B4" s="7" t="s">
        <v>5</v>
      </c>
      <c r="C4" s="12"/>
      <c r="D4" s="12"/>
      <c r="E4" s="12"/>
      <c r="F4" s="12"/>
      <c r="G4" s="12"/>
      <c r="H4" s="12"/>
      <c r="I4" s="8"/>
      <c r="N4" s="15"/>
    </row>
    <row r="5" spans="2:36" ht="15" thickBot="1">
      <c r="B5" s="9" t="s">
        <v>6</v>
      </c>
      <c r="C5" s="9" t="s">
        <v>7</v>
      </c>
      <c r="D5" s="9" t="s">
        <v>8</v>
      </c>
      <c r="E5" s="9" t="s">
        <v>9</v>
      </c>
      <c r="F5" s="10" t="s">
        <v>71</v>
      </c>
      <c r="G5" s="10" t="s">
        <v>72</v>
      </c>
      <c r="H5" s="10" t="s">
        <v>73</v>
      </c>
      <c r="I5" s="10" t="s">
        <v>74</v>
      </c>
      <c r="J5" s="48" t="s">
        <v>29</v>
      </c>
      <c r="K5" s="11" t="s">
        <v>10</v>
      </c>
      <c r="L5" s="100"/>
      <c r="N5" s="15"/>
    </row>
    <row r="6" spans="2:36" ht="15" thickBot="1">
      <c r="B6" s="24"/>
      <c r="C6" s="24" t="s">
        <v>17</v>
      </c>
      <c r="D6" s="47" t="s">
        <v>18</v>
      </c>
      <c r="E6" s="24">
        <v>0</v>
      </c>
      <c r="F6" s="25">
        <v>5</v>
      </c>
      <c r="G6" s="25">
        <v>5</v>
      </c>
      <c r="H6" s="25">
        <v>5</v>
      </c>
      <c r="I6" s="25">
        <v>5</v>
      </c>
      <c r="J6" s="49" t="s">
        <v>31</v>
      </c>
      <c r="K6" s="123" t="s">
        <v>16</v>
      </c>
      <c r="L6" s="22"/>
      <c r="O6" s="14">
        <f>SUM(O9:P18)*3.6*8760*0.001</f>
        <v>803.53728000000012</v>
      </c>
    </row>
    <row r="7" spans="2:36" ht="14.4">
      <c r="B7" s="22"/>
      <c r="C7" s="22"/>
      <c r="D7" s="196" t="s">
        <v>170</v>
      </c>
      <c r="E7" s="22"/>
      <c r="F7" s="199">
        <f>Q40/2</f>
        <v>4.3600963977676308</v>
      </c>
      <c r="G7" s="199">
        <f>F7</f>
        <v>4.3600963977676308</v>
      </c>
      <c r="H7" s="199">
        <f>F7</f>
        <v>4.3600963977676308</v>
      </c>
      <c r="I7" s="199">
        <f>F7</f>
        <v>4.3600963977676308</v>
      </c>
      <c r="J7" s="200" t="s">
        <v>177</v>
      </c>
      <c r="K7" s="123" t="s">
        <v>16</v>
      </c>
      <c r="L7" s="22"/>
      <c r="N7" s="16" t="s">
        <v>14</v>
      </c>
      <c r="O7" s="212">
        <v>2010</v>
      </c>
      <c r="P7" s="213"/>
      <c r="Q7" s="214" t="s">
        <v>42</v>
      </c>
      <c r="R7" s="214"/>
      <c r="S7" s="214">
        <v>2014</v>
      </c>
      <c r="T7" s="214"/>
      <c r="U7" s="58" t="s">
        <v>20</v>
      </c>
      <c r="V7" s="59"/>
      <c r="W7" s="58">
        <v>2018</v>
      </c>
      <c r="X7" s="59"/>
      <c r="Y7" s="98">
        <v>2019</v>
      </c>
      <c r="Z7" s="99"/>
      <c r="AA7" s="127">
        <v>2020</v>
      </c>
      <c r="AB7" s="59"/>
      <c r="AC7" s="58"/>
      <c r="AD7" s="59"/>
      <c r="AE7" s="58" t="s">
        <v>19</v>
      </c>
      <c r="AF7" s="91"/>
      <c r="AG7"/>
      <c r="AH7"/>
      <c r="AI7"/>
      <c r="AJ7"/>
    </row>
    <row r="8" spans="2:36" ht="14.4">
      <c r="B8" s="224" t="s">
        <v>4</v>
      </c>
      <c r="C8" s="194" t="s">
        <v>169</v>
      </c>
      <c r="D8" s="55" t="s">
        <v>18</v>
      </c>
      <c r="E8" s="12">
        <v>2010</v>
      </c>
      <c r="F8" s="14">
        <f>P$15*8760*3.6*10^-3</f>
        <v>67.644720000000007</v>
      </c>
      <c r="G8" s="14">
        <f>P$14*8760*3.6*10^-3</f>
        <v>45.727200000000003</v>
      </c>
      <c r="J8" s="50" t="s">
        <v>30</v>
      </c>
      <c r="K8" s="52" t="e">
        <f>AVA!#REF!</f>
        <v>#REF!</v>
      </c>
      <c r="L8" s="22"/>
      <c r="M8" s="76" t="s">
        <v>27</v>
      </c>
      <c r="N8" s="17"/>
      <c r="O8" s="18" t="s">
        <v>12</v>
      </c>
      <c r="P8" s="19" t="s">
        <v>11</v>
      </c>
      <c r="Q8" s="31" t="s">
        <v>15</v>
      </c>
      <c r="R8" s="32" t="s">
        <v>11</v>
      </c>
      <c r="S8" s="31" t="s">
        <v>15</v>
      </c>
      <c r="T8" s="32" t="s">
        <v>11</v>
      </c>
      <c r="U8" s="31" t="s">
        <v>15</v>
      </c>
      <c r="V8" s="32" t="s">
        <v>11</v>
      </c>
      <c r="W8" s="31" t="s">
        <v>15</v>
      </c>
      <c r="X8" s="32" t="s">
        <v>11</v>
      </c>
      <c r="Y8" s="31" t="s">
        <v>15</v>
      </c>
      <c r="Z8" s="32" t="s">
        <v>11</v>
      </c>
      <c r="AA8" s="90" t="s">
        <v>15</v>
      </c>
      <c r="AB8" s="34" t="s">
        <v>11</v>
      </c>
      <c r="AC8" s="33" t="s">
        <v>15</v>
      </c>
      <c r="AD8" s="34" t="s">
        <v>11</v>
      </c>
      <c r="AE8" s="33" t="s">
        <v>15</v>
      </c>
      <c r="AF8" s="34" t="s">
        <v>11</v>
      </c>
      <c r="AG8"/>
      <c r="AH8"/>
      <c r="AI8"/>
      <c r="AJ8"/>
    </row>
    <row r="9" spans="2:36" ht="14.4">
      <c r="B9" s="224" t="s">
        <v>4</v>
      </c>
      <c r="C9" s="194" t="s">
        <v>169</v>
      </c>
      <c r="D9" s="55" t="s">
        <v>18</v>
      </c>
      <c r="E9" s="12">
        <v>2010</v>
      </c>
      <c r="F9" s="14">
        <f>O$15*8760*3.6*10^-3</f>
        <v>66.067920000000001</v>
      </c>
      <c r="G9" s="14">
        <f>O$14*8760*3.6*10^-3</f>
        <v>63.072000000000003</v>
      </c>
      <c r="J9" s="50" t="s">
        <v>30</v>
      </c>
      <c r="K9" s="22" t="e">
        <f>AVA!#REF!</f>
        <v>#REF!</v>
      </c>
      <c r="L9" s="22"/>
      <c r="M9" s="87">
        <f>1-LineCapX!I8</f>
        <v>0.92</v>
      </c>
      <c r="N9" s="97" t="str">
        <f>LineCapX!D8</f>
        <v>SweLit (fra 2016)</v>
      </c>
      <c r="O9" s="33">
        <f>LineCapX!G8/1000</f>
        <v>0.7</v>
      </c>
      <c r="P9" s="33">
        <f>LineCapX!H8/1000</f>
        <v>0.7</v>
      </c>
      <c r="Q9" s="33">
        <f t="shared" ref="Q9:AF9" si="0">O9</f>
        <v>0.7</v>
      </c>
      <c r="R9" s="33">
        <f t="shared" si="0"/>
        <v>0.7</v>
      </c>
      <c r="S9" s="33">
        <f t="shared" si="0"/>
        <v>0.7</v>
      </c>
      <c r="T9" s="33">
        <f t="shared" si="0"/>
        <v>0.7</v>
      </c>
      <c r="U9" s="33">
        <f t="shared" si="0"/>
        <v>0.7</v>
      </c>
      <c r="V9" s="33">
        <f t="shared" si="0"/>
        <v>0.7</v>
      </c>
      <c r="W9" s="33">
        <f t="shared" si="0"/>
        <v>0.7</v>
      </c>
      <c r="X9" s="33">
        <f t="shared" si="0"/>
        <v>0.7</v>
      </c>
      <c r="Y9" s="33">
        <f t="shared" si="0"/>
        <v>0.7</v>
      </c>
      <c r="Z9" s="33">
        <f t="shared" si="0"/>
        <v>0.7</v>
      </c>
      <c r="AA9" s="115">
        <f t="shared" si="0"/>
        <v>0.7</v>
      </c>
      <c r="AB9" s="115">
        <f t="shared" si="0"/>
        <v>0.7</v>
      </c>
      <c r="AC9" s="115">
        <f t="shared" si="0"/>
        <v>0.7</v>
      </c>
      <c r="AD9" s="115">
        <f t="shared" si="0"/>
        <v>0.7</v>
      </c>
      <c r="AE9" s="115">
        <f t="shared" si="0"/>
        <v>0.7</v>
      </c>
      <c r="AF9" s="119">
        <f t="shared" si="0"/>
        <v>0.7</v>
      </c>
      <c r="AG9"/>
      <c r="AH9"/>
      <c r="AI9"/>
      <c r="AJ9"/>
    </row>
    <row r="10" spans="2:36" ht="14.4">
      <c r="B10" s="224" t="s">
        <v>4</v>
      </c>
      <c r="C10" s="194" t="s">
        <v>169</v>
      </c>
      <c r="D10" s="55" t="s">
        <v>18</v>
      </c>
      <c r="E10" s="12">
        <v>2010</v>
      </c>
      <c r="F10" s="27"/>
      <c r="G10" s="27"/>
      <c r="H10" s="14">
        <f>P$16*8760*3.6*10^-3</f>
        <v>67.644720000000007</v>
      </c>
      <c r="J10" s="50" t="s">
        <v>30</v>
      </c>
      <c r="K10" s="22" t="e">
        <f>AVA!#REF!</f>
        <v>#REF!</v>
      </c>
      <c r="L10" s="22"/>
      <c r="M10" s="87">
        <f>1-LineCapX!I9</f>
        <v>0.92</v>
      </c>
      <c r="N10" s="97" t="str">
        <f>LineCapX!D9</f>
        <v>SE4-Poland</v>
      </c>
      <c r="O10" s="33">
        <f>LineCapX!G9/1000</f>
        <v>0.6</v>
      </c>
      <c r="P10" s="33">
        <f>LineCapX!H9/1000</f>
        <v>0.6</v>
      </c>
      <c r="Q10" s="33">
        <f t="shared" ref="Q10:Q11" si="1">O10</f>
        <v>0.6</v>
      </c>
      <c r="R10" s="33">
        <f t="shared" ref="R10:R11" si="2">P10</f>
        <v>0.6</v>
      </c>
      <c r="S10" s="33">
        <f t="shared" ref="S10:S11" si="3">Q10</f>
        <v>0.6</v>
      </c>
      <c r="T10" s="33">
        <f t="shared" ref="T10:T11" si="4">R10</f>
        <v>0.6</v>
      </c>
      <c r="U10" s="33">
        <f t="shared" ref="U10:U11" si="5">S10</f>
        <v>0.6</v>
      </c>
      <c r="V10" s="33">
        <f t="shared" ref="V10:V11" si="6">T10</f>
        <v>0.6</v>
      </c>
      <c r="W10" s="33">
        <f t="shared" ref="W10:W11" si="7">U10</f>
        <v>0.6</v>
      </c>
      <c r="X10" s="33">
        <f t="shared" ref="X10:X11" si="8">V10</f>
        <v>0.6</v>
      </c>
      <c r="Y10" s="33">
        <f t="shared" ref="Y10:Y11" si="9">W10</f>
        <v>0.6</v>
      </c>
      <c r="Z10" s="33">
        <f t="shared" ref="Z10:Z11" si="10">X10</f>
        <v>0.6</v>
      </c>
      <c r="AA10" s="33">
        <f t="shared" ref="AA10:AA11" si="11">Y10</f>
        <v>0.6</v>
      </c>
      <c r="AB10" s="33">
        <f t="shared" ref="AB10:AB11" si="12">Z10</f>
        <v>0.6</v>
      </c>
      <c r="AC10" s="33">
        <f t="shared" ref="AC10:AC11" si="13">AA10</f>
        <v>0.6</v>
      </c>
      <c r="AD10" s="33">
        <f t="shared" ref="AD10:AD11" si="14">AB10</f>
        <v>0.6</v>
      </c>
      <c r="AE10" s="33">
        <f t="shared" ref="AE10:AE11" si="15">AC10</f>
        <v>0.6</v>
      </c>
      <c r="AF10" s="120">
        <f t="shared" ref="AF10:AF11" si="16">AD10</f>
        <v>0.6</v>
      </c>
      <c r="AG10"/>
      <c r="AH10"/>
      <c r="AI10"/>
      <c r="AJ10"/>
    </row>
    <row r="11" spans="2:36" ht="14.4">
      <c r="B11" s="224" t="s">
        <v>4</v>
      </c>
      <c r="C11" s="194" t="s">
        <v>169</v>
      </c>
      <c r="D11" s="55" t="s">
        <v>18</v>
      </c>
      <c r="E11" s="12">
        <v>2010</v>
      </c>
      <c r="F11" s="27"/>
      <c r="G11" s="27"/>
      <c r="H11" s="14">
        <f>O$16*8760*3.6*10^-3</f>
        <v>66.067920000000001</v>
      </c>
      <c r="J11" s="50" t="s">
        <v>30</v>
      </c>
      <c r="K11" s="22" t="e">
        <f>AVA!#REF!</f>
        <v>#REF!</v>
      </c>
      <c r="L11" s="22"/>
      <c r="M11" s="87">
        <f>1-LineCapX!I10</f>
        <v>0.95</v>
      </c>
      <c r="N11" s="97" t="str">
        <f>LineCapX!D10</f>
        <v>Øresund DKE-SE4</v>
      </c>
      <c r="O11" s="33">
        <f>LineCapX!G10/1000</f>
        <v>1.7</v>
      </c>
      <c r="P11" s="33">
        <f>LineCapX!H10/1000</f>
        <v>1.3</v>
      </c>
      <c r="Q11" s="33">
        <f t="shared" si="1"/>
        <v>1.7</v>
      </c>
      <c r="R11" s="33">
        <f t="shared" si="2"/>
        <v>1.3</v>
      </c>
      <c r="S11" s="33">
        <f t="shared" si="3"/>
        <v>1.7</v>
      </c>
      <c r="T11" s="33">
        <f t="shared" si="4"/>
        <v>1.3</v>
      </c>
      <c r="U11" s="33">
        <f t="shared" si="5"/>
        <v>1.7</v>
      </c>
      <c r="V11" s="33">
        <f t="shared" si="6"/>
        <v>1.3</v>
      </c>
      <c r="W11" s="33">
        <f t="shared" si="7"/>
        <v>1.7</v>
      </c>
      <c r="X11" s="33">
        <f t="shared" si="8"/>
        <v>1.3</v>
      </c>
      <c r="Y11" s="33">
        <f t="shared" si="9"/>
        <v>1.7</v>
      </c>
      <c r="Z11" s="33">
        <f t="shared" si="10"/>
        <v>1.3</v>
      </c>
      <c r="AA11" s="33">
        <f t="shared" si="11"/>
        <v>1.7</v>
      </c>
      <c r="AB11" s="33">
        <f t="shared" si="12"/>
        <v>1.3</v>
      </c>
      <c r="AC11" s="33">
        <f t="shared" si="13"/>
        <v>1.7</v>
      </c>
      <c r="AD11" s="33">
        <f t="shared" si="14"/>
        <v>1.3</v>
      </c>
      <c r="AE11" s="33">
        <f t="shared" si="15"/>
        <v>1.7</v>
      </c>
      <c r="AF11" s="120">
        <f t="shared" si="16"/>
        <v>1.3</v>
      </c>
      <c r="AG11"/>
      <c r="AH11"/>
      <c r="AI11"/>
      <c r="AJ11"/>
    </row>
    <row r="12" spans="2:36" ht="14.4">
      <c r="B12" s="224" t="s">
        <v>4</v>
      </c>
      <c r="C12" s="194" t="s">
        <v>169</v>
      </c>
      <c r="D12" s="55" t="s">
        <v>18</v>
      </c>
      <c r="E12" s="12">
        <v>2010</v>
      </c>
      <c r="F12" s="27"/>
      <c r="G12" s="27"/>
      <c r="I12" s="14">
        <f>O$11*8760*3.6*10^-3</f>
        <v>53.611200000000004</v>
      </c>
      <c r="J12" s="50" t="s">
        <v>30</v>
      </c>
      <c r="K12" s="22" t="e">
        <f>AVA!#REF!</f>
        <v>#REF!</v>
      </c>
      <c r="L12" s="22"/>
      <c r="M12" s="87">
        <f>1-LineCapX!I11</f>
        <v>0.92</v>
      </c>
      <c r="N12" s="97" t="str">
        <f>LineCapX!D11</f>
        <v>Kontiskan 1-2 DKW- SE3</v>
      </c>
      <c r="O12" s="33">
        <f>LineCapX!G11/1000</f>
        <v>0.74</v>
      </c>
      <c r="P12" s="33">
        <f>LineCapX!H11/1000</f>
        <v>0.68</v>
      </c>
      <c r="Q12" s="33">
        <f t="shared" ref="Q12:Q18" si="17">O12</f>
        <v>0.74</v>
      </c>
      <c r="R12" s="33">
        <f t="shared" ref="R12:R18" si="18">P12</f>
        <v>0.68</v>
      </c>
      <c r="S12" s="33">
        <f t="shared" ref="S12:S19" si="19">Q12</f>
        <v>0.74</v>
      </c>
      <c r="T12" s="33">
        <f t="shared" ref="T12:T19" si="20">R12</f>
        <v>0.68</v>
      </c>
      <c r="U12" s="33">
        <f t="shared" ref="U12:U19" si="21">S12</f>
        <v>0.74</v>
      </c>
      <c r="V12" s="33">
        <f t="shared" ref="V12:V19" si="22">T12</f>
        <v>0.68</v>
      </c>
      <c r="W12" s="33">
        <f t="shared" ref="W12:W19" si="23">U12</f>
        <v>0.74</v>
      </c>
      <c r="X12" s="33">
        <f t="shared" ref="X12:X19" si="24">V12</f>
        <v>0.68</v>
      </c>
      <c r="Y12" s="33">
        <f t="shared" ref="Y12:Y19" si="25">W12</f>
        <v>0.74</v>
      </c>
      <c r="Z12" s="33">
        <f t="shared" ref="Z12:Z19" si="26">X12</f>
        <v>0.68</v>
      </c>
      <c r="AA12" s="33">
        <f t="shared" ref="AA12:AA19" si="27">Y12</f>
        <v>0.74</v>
      </c>
      <c r="AB12" s="33">
        <f t="shared" ref="AB12:AB19" si="28">Z12</f>
        <v>0.68</v>
      </c>
      <c r="AC12" s="33">
        <f t="shared" ref="AC12:AC19" si="29">AA12</f>
        <v>0.74</v>
      </c>
      <c r="AD12" s="33">
        <f t="shared" ref="AD12:AD19" si="30">AB12</f>
        <v>0.68</v>
      </c>
      <c r="AE12" s="33">
        <f t="shared" ref="AE12:AE19" si="31">AC12</f>
        <v>0.74</v>
      </c>
      <c r="AF12" s="120">
        <f t="shared" ref="AF12:AF19" si="32">AD12</f>
        <v>0.68</v>
      </c>
      <c r="AG12"/>
      <c r="AH12"/>
      <c r="AI12"/>
      <c r="AJ12"/>
    </row>
    <row r="13" spans="2:36" ht="14.4">
      <c r="B13" s="224" t="s">
        <v>4</v>
      </c>
      <c r="C13" s="194" t="s">
        <v>169</v>
      </c>
      <c r="D13" s="55" t="s">
        <v>18</v>
      </c>
      <c r="E13" s="22">
        <v>2010</v>
      </c>
      <c r="F13" s="27"/>
      <c r="G13" s="27"/>
      <c r="I13" s="14">
        <f>P$11*8760*3.6*10^-3</f>
        <v>40.9968</v>
      </c>
      <c r="J13" s="50" t="s">
        <v>30</v>
      </c>
      <c r="K13" s="22" t="e">
        <f>AVA!#REF!</f>
        <v>#REF!</v>
      </c>
      <c r="L13" s="22"/>
      <c r="M13" s="87">
        <f>1-LineCapX!I12</f>
        <v>0.92</v>
      </c>
      <c r="N13" s="97" t="str">
        <f>LineCapX!D12</f>
        <v>Tyskland-SverigeSE4</v>
      </c>
      <c r="O13" s="33">
        <f>LineCapX!G12/1000</f>
        <v>0.61499999999999999</v>
      </c>
      <c r="P13" s="33">
        <f>LineCapX!H12/1000</f>
        <v>0.61499999999999999</v>
      </c>
      <c r="Q13" s="33">
        <f t="shared" si="17"/>
        <v>0.61499999999999999</v>
      </c>
      <c r="R13" s="33">
        <f t="shared" si="18"/>
        <v>0.61499999999999999</v>
      </c>
      <c r="S13" s="33">
        <f t="shared" si="19"/>
        <v>0.61499999999999999</v>
      </c>
      <c r="T13" s="33">
        <f t="shared" si="20"/>
        <v>0.61499999999999999</v>
      </c>
      <c r="U13" s="33">
        <f t="shared" si="21"/>
        <v>0.61499999999999999</v>
      </c>
      <c r="V13" s="33">
        <f t="shared" si="22"/>
        <v>0.61499999999999999</v>
      </c>
      <c r="W13" s="33">
        <f t="shared" si="23"/>
        <v>0.61499999999999999</v>
      </c>
      <c r="X13" s="33">
        <f t="shared" si="24"/>
        <v>0.61499999999999999</v>
      </c>
      <c r="Y13" s="33">
        <f t="shared" si="25"/>
        <v>0.61499999999999999</v>
      </c>
      <c r="Z13" s="33">
        <f t="shared" si="26"/>
        <v>0.61499999999999999</v>
      </c>
      <c r="AA13" s="33">
        <f t="shared" si="27"/>
        <v>0.61499999999999999</v>
      </c>
      <c r="AB13" s="33">
        <f t="shared" si="28"/>
        <v>0.61499999999999999</v>
      </c>
      <c r="AC13" s="33">
        <f t="shared" si="29"/>
        <v>0.61499999999999999</v>
      </c>
      <c r="AD13" s="33">
        <f t="shared" si="30"/>
        <v>0.61499999999999999</v>
      </c>
      <c r="AE13" s="33">
        <f t="shared" si="31"/>
        <v>0.61499999999999999</v>
      </c>
      <c r="AF13" s="120">
        <f t="shared" si="32"/>
        <v>0.61499999999999999</v>
      </c>
      <c r="AG13"/>
      <c r="AH13"/>
      <c r="AI13"/>
      <c r="AJ13"/>
    </row>
    <row r="14" spans="2:36" ht="14.4">
      <c r="B14" s="224" t="s">
        <v>4</v>
      </c>
      <c r="C14" s="194" t="s">
        <v>169</v>
      </c>
      <c r="D14" s="29" t="s">
        <v>18</v>
      </c>
      <c r="E14" s="22">
        <v>2010</v>
      </c>
      <c r="F14" s="27"/>
      <c r="G14" s="27"/>
      <c r="H14" s="14">
        <f>O$12*8760*3.6*10^-3</f>
        <v>23.336639999999999</v>
      </c>
      <c r="J14" s="50" t="s">
        <v>30</v>
      </c>
      <c r="K14" s="22" t="e">
        <f>AVA!#REF!</f>
        <v>#REF!</v>
      </c>
      <c r="L14" s="22"/>
      <c r="M14" s="87">
        <f>1-LineCapX!I13</f>
        <v>0.95</v>
      </c>
      <c r="N14" s="97" t="str">
        <f>LineCapX!D13</f>
        <v>Sweden SE2 NorgeNON</v>
      </c>
      <c r="O14" s="33">
        <f>LineCapX!G13/1000</f>
        <v>2</v>
      </c>
      <c r="P14" s="33">
        <f>LineCapX!H13/1000</f>
        <v>1.45</v>
      </c>
      <c r="Q14" s="33">
        <f t="shared" si="17"/>
        <v>2</v>
      </c>
      <c r="R14" s="33">
        <f t="shared" si="18"/>
        <v>1.45</v>
      </c>
      <c r="S14" s="33">
        <f t="shared" si="19"/>
        <v>2</v>
      </c>
      <c r="T14" s="33">
        <f t="shared" si="20"/>
        <v>1.45</v>
      </c>
      <c r="U14" s="33">
        <f t="shared" si="21"/>
        <v>2</v>
      </c>
      <c r="V14" s="33">
        <f t="shared" si="22"/>
        <v>1.45</v>
      </c>
      <c r="W14" s="33">
        <f t="shared" si="23"/>
        <v>2</v>
      </c>
      <c r="X14" s="33">
        <f t="shared" si="24"/>
        <v>1.45</v>
      </c>
      <c r="Y14" s="33">
        <f t="shared" si="25"/>
        <v>2</v>
      </c>
      <c r="Z14" s="33">
        <f t="shared" si="26"/>
        <v>1.45</v>
      </c>
      <c r="AA14" s="33">
        <f t="shared" si="27"/>
        <v>2</v>
      </c>
      <c r="AB14" s="33">
        <f t="shared" si="28"/>
        <v>1.45</v>
      </c>
      <c r="AC14" s="33">
        <f t="shared" si="29"/>
        <v>2</v>
      </c>
      <c r="AD14" s="33">
        <f t="shared" si="30"/>
        <v>1.45</v>
      </c>
      <c r="AE14" s="33">
        <f t="shared" si="31"/>
        <v>2</v>
      </c>
      <c r="AF14" s="120">
        <f t="shared" si="32"/>
        <v>1.45</v>
      </c>
      <c r="AG14"/>
      <c r="AH14"/>
      <c r="AI14"/>
      <c r="AJ14"/>
    </row>
    <row r="15" spans="2:36" ht="14.4">
      <c r="B15" s="224" t="s">
        <v>4</v>
      </c>
      <c r="C15" s="194" t="s">
        <v>169</v>
      </c>
      <c r="D15" s="55" t="s">
        <v>18</v>
      </c>
      <c r="E15" s="12">
        <v>2010</v>
      </c>
      <c r="H15" s="14">
        <f>P$12*8760*3.6*10^-3</f>
        <v>21.444479999999999</v>
      </c>
      <c r="J15" s="50" t="s">
        <v>30</v>
      </c>
      <c r="K15" s="22" t="e">
        <f>AVA!#REF!</f>
        <v>#REF!</v>
      </c>
      <c r="L15" s="22"/>
      <c r="M15" s="87">
        <f>1-LineCapX!I14</f>
        <v>0.95</v>
      </c>
      <c r="N15" s="97" t="str">
        <f>LineCapX!D14</f>
        <v>Sweden SE1 Norge NON</v>
      </c>
      <c r="O15" s="33">
        <f>LineCapX!G14/1000</f>
        <v>2.0950000000000002</v>
      </c>
      <c r="P15" s="33">
        <f>LineCapX!H14/1000</f>
        <v>2.145</v>
      </c>
      <c r="Q15" s="33">
        <f t="shared" si="17"/>
        <v>2.0950000000000002</v>
      </c>
      <c r="R15" s="33">
        <f t="shared" si="18"/>
        <v>2.145</v>
      </c>
      <c r="S15" s="33">
        <f t="shared" si="19"/>
        <v>2.0950000000000002</v>
      </c>
      <c r="T15" s="33">
        <f t="shared" si="20"/>
        <v>2.145</v>
      </c>
      <c r="U15" s="33">
        <f t="shared" si="21"/>
        <v>2.0950000000000002</v>
      </c>
      <c r="V15" s="33">
        <f t="shared" si="22"/>
        <v>2.145</v>
      </c>
      <c r="W15" s="33">
        <f t="shared" si="23"/>
        <v>2.0950000000000002</v>
      </c>
      <c r="X15" s="33">
        <f t="shared" si="24"/>
        <v>2.145</v>
      </c>
      <c r="Y15" s="33">
        <f t="shared" si="25"/>
        <v>2.0950000000000002</v>
      </c>
      <c r="Z15" s="33">
        <f t="shared" si="26"/>
        <v>2.145</v>
      </c>
      <c r="AA15" s="33">
        <f t="shared" si="27"/>
        <v>2.0950000000000002</v>
      </c>
      <c r="AB15" s="33">
        <f t="shared" si="28"/>
        <v>2.145</v>
      </c>
      <c r="AC15" s="33">
        <f t="shared" si="29"/>
        <v>2.0950000000000002</v>
      </c>
      <c r="AD15" s="33">
        <f t="shared" si="30"/>
        <v>2.145</v>
      </c>
      <c r="AE15" s="33">
        <f t="shared" si="31"/>
        <v>2.0950000000000002</v>
      </c>
      <c r="AF15" s="120">
        <f t="shared" si="32"/>
        <v>2.145</v>
      </c>
      <c r="AG15"/>
      <c r="AH15"/>
      <c r="AI15"/>
      <c r="AJ15"/>
    </row>
    <row r="16" spans="2:36" ht="14.4">
      <c r="C16" s="194" t="s">
        <v>169</v>
      </c>
      <c r="D16" s="55" t="s">
        <v>18</v>
      </c>
      <c r="E16" s="12">
        <v>2010</v>
      </c>
      <c r="I16" s="14">
        <f>O$13*8760*3.6*10^-3</f>
        <v>19.394639999999999</v>
      </c>
      <c r="J16" s="50" t="s">
        <v>30</v>
      </c>
      <c r="K16" s="22" t="str">
        <f>AVA!$D$9</f>
        <v>IMPELC-SEDE</v>
      </c>
      <c r="L16" s="22"/>
      <c r="M16" s="87">
        <f>1-LineCapX!I15</f>
        <v>0.95</v>
      </c>
      <c r="N16" s="97" t="str">
        <f>LineCapX!D15</f>
        <v>Sweden SE3 Norge NOS</v>
      </c>
      <c r="O16" s="33">
        <f>LineCapX!G15/1000</f>
        <v>2.0950000000000002</v>
      </c>
      <c r="P16" s="33">
        <f>LineCapX!H15/1000</f>
        <v>2.145</v>
      </c>
      <c r="Q16" s="33">
        <f t="shared" si="17"/>
        <v>2.0950000000000002</v>
      </c>
      <c r="R16" s="33">
        <f t="shared" si="18"/>
        <v>2.145</v>
      </c>
      <c r="S16" s="33">
        <f t="shared" si="19"/>
        <v>2.0950000000000002</v>
      </c>
      <c r="T16" s="33">
        <f t="shared" si="20"/>
        <v>2.145</v>
      </c>
      <c r="U16" s="33">
        <f t="shared" si="21"/>
        <v>2.0950000000000002</v>
      </c>
      <c r="V16" s="33">
        <f t="shared" si="22"/>
        <v>2.145</v>
      </c>
      <c r="W16" s="33">
        <f t="shared" si="23"/>
        <v>2.0950000000000002</v>
      </c>
      <c r="X16" s="33">
        <f t="shared" si="24"/>
        <v>2.145</v>
      </c>
      <c r="Y16" s="33">
        <f t="shared" si="25"/>
        <v>2.0950000000000002</v>
      </c>
      <c r="Z16" s="33">
        <f t="shared" si="26"/>
        <v>2.145</v>
      </c>
      <c r="AA16" s="33">
        <f t="shared" si="27"/>
        <v>2.0950000000000002</v>
      </c>
      <c r="AB16" s="33">
        <f t="shared" si="28"/>
        <v>2.145</v>
      </c>
      <c r="AC16" s="33">
        <f t="shared" si="29"/>
        <v>2.0950000000000002</v>
      </c>
      <c r="AD16" s="33">
        <f t="shared" si="30"/>
        <v>2.145</v>
      </c>
      <c r="AE16" s="33">
        <f t="shared" si="31"/>
        <v>2.0950000000000002</v>
      </c>
      <c r="AF16" s="120">
        <f t="shared" si="32"/>
        <v>2.145</v>
      </c>
      <c r="AG16"/>
      <c r="AH16"/>
      <c r="AI16"/>
      <c r="AJ16"/>
    </row>
    <row r="17" spans="2:36" ht="14.4">
      <c r="C17" s="194" t="s">
        <v>169</v>
      </c>
      <c r="D17" s="55" t="s">
        <v>18</v>
      </c>
      <c r="E17" s="22">
        <v>2010</v>
      </c>
      <c r="I17" s="14">
        <f>P$13*8760*3.6*10^-3</f>
        <v>19.394639999999999</v>
      </c>
      <c r="J17" s="50" t="s">
        <v>30</v>
      </c>
      <c r="K17" s="22" t="str">
        <f>AVA!$D$10</f>
        <v>EXPELC-SEDE</v>
      </c>
      <c r="L17" s="22"/>
      <c r="M17" s="87">
        <f>1-LineCapX!I16</f>
        <v>0.95</v>
      </c>
      <c r="N17" s="97" t="str">
        <f>LineCapX!D16</f>
        <v>Sverige SE1-Finland</v>
      </c>
      <c r="O17" s="33">
        <f>LineCapX!G16/1000</f>
        <v>1.5</v>
      </c>
      <c r="P17" s="33">
        <f>LineCapX!H16/1000</f>
        <v>1.1000000000000001</v>
      </c>
      <c r="Q17" s="33">
        <f t="shared" si="17"/>
        <v>1.5</v>
      </c>
      <c r="R17" s="33">
        <f t="shared" si="18"/>
        <v>1.1000000000000001</v>
      </c>
      <c r="S17" s="33">
        <f t="shared" si="19"/>
        <v>1.5</v>
      </c>
      <c r="T17" s="33">
        <f t="shared" si="20"/>
        <v>1.1000000000000001</v>
      </c>
      <c r="U17" s="33">
        <f t="shared" si="21"/>
        <v>1.5</v>
      </c>
      <c r="V17" s="33">
        <f t="shared" si="22"/>
        <v>1.1000000000000001</v>
      </c>
      <c r="W17" s="33">
        <f t="shared" si="23"/>
        <v>1.5</v>
      </c>
      <c r="X17" s="33">
        <f t="shared" si="24"/>
        <v>1.1000000000000001</v>
      </c>
      <c r="Y17" s="33">
        <f t="shared" si="25"/>
        <v>1.5</v>
      </c>
      <c r="Z17" s="33">
        <f t="shared" si="26"/>
        <v>1.1000000000000001</v>
      </c>
      <c r="AA17" s="33">
        <f t="shared" si="27"/>
        <v>1.5</v>
      </c>
      <c r="AB17" s="33">
        <f t="shared" si="28"/>
        <v>1.1000000000000001</v>
      </c>
      <c r="AC17" s="33">
        <f t="shared" si="29"/>
        <v>1.5</v>
      </c>
      <c r="AD17" s="33">
        <f t="shared" si="30"/>
        <v>1.1000000000000001</v>
      </c>
      <c r="AE17" s="33">
        <f t="shared" si="31"/>
        <v>1.5</v>
      </c>
      <c r="AF17" s="120">
        <f t="shared" si="32"/>
        <v>1.1000000000000001</v>
      </c>
      <c r="AG17"/>
      <c r="AH17"/>
      <c r="AI17"/>
      <c r="AJ17"/>
    </row>
    <row r="18" spans="2:36" ht="14.4">
      <c r="C18" s="194" t="s">
        <v>169</v>
      </c>
      <c r="D18" s="29" t="s">
        <v>18</v>
      </c>
      <c r="E18" s="22">
        <v>2010</v>
      </c>
      <c r="I18" s="14">
        <f>P$9*8760*3.6*10^-3</f>
        <v>22.075200000000002</v>
      </c>
      <c r="J18" s="50" t="s">
        <v>30</v>
      </c>
      <c r="K18" s="22" t="str">
        <f>AVA!$D$11</f>
        <v>IMPELC-SELT</v>
      </c>
      <c r="M18" s="87">
        <f>1-LineCapX!I17</f>
        <v>0.95</v>
      </c>
      <c r="N18" s="97" t="str">
        <f>LineCapX!D17</f>
        <v>Sverige SE3-Finland</v>
      </c>
      <c r="O18" s="33">
        <f>LineCapX!G17/1000</f>
        <v>1.35</v>
      </c>
      <c r="P18" s="33">
        <f>LineCapX!H17/1000</f>
        <v>1.35</v>
      </c>
      <c r="Q18" s="33">
        <f t="shared" si="17"/>
        <v>1.35</v>
      </c>
      <c r="R18" s="33">
        <f t="shared" si="18"/>
        <v>1.35</v>
      </c>
      <c r="S18" s="33">
        <f t="shared" si="19"/>
        <v>1.35</v>
      </c>
      <c r="T18" s="33">
        <f t="shared" si="20"/>
        <v>1.35</v>
      </c>
      <c r="U18" s="33">
        <f t="shared" si="21"/>
        <v>1.35</v>
      </c>
      <c r="V18" s="33">
        <f t="shared" si="22"/>
        <v>1.35</v>
      </c>
      <c r="W18" s="33">
        <f t="shared" si="23"/>
        <v>1.35</v>
      </c>
      <c r="X18" s="33">
        <f t="shared" si="24"/>
        <v>1.35</v>
      </c>
      <c r="Y18" s="33">
        <f t="shared" si="25"/>
        <v>1.35</v>
      </c>
      <c r="Z18" s="33">
        <f t="shared" si="26"/>
        <v>1.35</v>
      </c>
      <c r="AA18" s="33">
        <f t="shared" si="27"/>
        <v>1.35</v>
      </c>
      <c r="AB18" s="33">
        <f t="shared" si="28"/>
        <v>1.35</v>
      </c>
      <c r="AC18" s="33">
        <f t="shared" si="29"/>
        <v>1.35</v>
      </c>
      <c r="AD18" s="33">
        <f t="shared" si="30"/>
        <v>1.35</v>
      </c>
      <c r="AE18" s="33">
        <f t="shared" si="31"/>
        <v>1.35</v>
      </c>
      <c r="AF18" s="120">
        <f t="shared" si="32"/>
        <v>1.35</v>
      </c>
      <c r="AG18"/>
      <c r="AH18"/>
      <c r="AI18"/>
      <c r="AJ18"/>
    </row>
    <row r="19" spans="2:36" ht="14.4">
      <c r="C19" s="194" t="s">
        <v>169</v>
      </c>
      <c r="D19" s="29" t="s">
        <v>18</v>
      </c>
      <c r="E19" s="22">
        <v>2010</v>
      </c>
      <c r="I19" s="14">
        <f>O$9*8760*3.6*10^-3</f>
        <v>22.075200000000002</v>
      </c>
      <c r="J19" s="50" t="s">
        <v>30</v>
      </c>
      <c r="K19" s="22" t="str">
        <f>AVA!$D$12</f>
        <v>EXPELC-SELT</v>
      </c>
      <c r="M19" s="87"/>
      <c r="N19" s="97"/>
      <c r="O19" s="33"/>
      <c r="P19" s="33"/>
      <c r="Q19" s="33"/>
      <c r="R19" s="33"/>
      <c r="S19" s="33">
        <f t="shared" si="19"/>
        <v>0</v>
      </c>
      <c r="T19" s="33">
        <f t="shared" si="20"/>
        <v>0</v>
      </c>
      <c r="U19" s="33">
        <f t="shared" si="21"/>
        <v>0</v>
      </c>
      <c r="V19" s="33">
        <f t="shared" si="22"/>
        <v>0</v>
      </c>
      <c r="W19" s="33">
        <f t="shared" si="23"/>
        <v>0</v>
      </c>
      <c r="X19" s="33">
        <f t="shared" si="24"/>
        <v>0</v>
      </c>
      <c r="Y19" s="33">
        <f t="shared" si="25"/>
        <v>0</v>
      </c>
      <c r="Z19" s="33">
        <f t="shared" si="26"/>
        <v>0</v>
      </c>
      <c r="AA19" s="33">
        <f t="shared" si="27"/>
        <v>0</v>
      </c>
      <c r="AB19" s="33">
        <f t="shared" si="28"/>
        <v>0</v>
      </c>
      <c r="AC19" s="33">
        <f t="shared" si="29"/>
        <v>0</v>
      </c>
      <c r="AD19" s="33">
        <f t="shared" si="30"/>
        <v>0</v>
      </c>
      <c r="AE19" s="33">
        <f t="shared" si="31"/>
        <v>0</v>
      </c>
      <c r="AF19" s="120">
        <f t="shared" si="32"/>
        <v>0</v>
      </c>
    </row>
    <row r="20" spans="2:36" ht="14.4">
      <c r="C20" s="194" t="s">
        <v>169</v>
      </c>
      <c r="D20" s="29" t="s">
        <v>18</v>
      </c>
      <c r="E20" s="22">
        <v>2010</v>
      </c>
      <c r="I20" s="14">
        <f>P$10*8760*3.6*10^-3</f>
        <v>18.921600000000002</v>
      </c>
      <c r="J20" s="50" t="s">
        <v>30</v>
      </c>
      <c r="K20" s="22" t="str">
        <f>AVA!$D$13</f>
        <v>IMPELC-SEPL</v>
      </c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6"/>
      <c r="AB20" s="118"/>
      <c r="AC20" s="118"/>
      <c r="AD20" s="117"/>
      <c r="AE20" s="111"/>
      <c r="AF20" s="111"/>
    </row>
    <row r="21" spans="2:36" ht="14.4">
      <c r="C21" s="194" t="s">
        <v>169</v>
      </c>
      <c r="D21" s="28" t="s">
        <v>18</v>
      </c>
      <c r="E21" s="22">
        <v>2010</v>
      </c>
      <c r="I21" s="14">
        <f>O$10*8760*3.6*10^-3</f>
        <v>18.921600000000002</v>
      </c>
      <c r="J21" s="50" t="s">
        <v>30</v>
      </c>
      <c r="K21" s="22" t="str">
        <f>AVA!$D$14</f>
        <v>EXPELC-SEPL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36" ht="14.4">
      <c r="B22" s="224" t="s">
        <v>4</v>
      </c>
      <c r="C22" s="194" t="s">
        <v>169</v>
      </c>
      <c r="D22" s="28" t="s">
        <v>18</v>
      </c>
      <c r="E22" s="22">
        <v>2010</v>
      </c>
      <c r="F22" s="14">
        <f>P$17*8760*3.6*10^-3</f>
        <v>34.689599999999999</v>
      </c>
      <c r="H22" s="14">
        <f>P$18*8760*3.6*10^-3</f>
        <v>42.573599999999999</v>
      </c>
      <c r="J22" s="50" t="s">
        <v>30</v>
      </c>
      <c r="K22" s="22">
        <f>AVA!$D$15</f>
        <v>0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36" ht="14.4">
      <c r="B23" s="224" t="s">
        <v>4</v>
      </c>
      <c r="C23" s="194" t="s">
        <v>169</v>
      </c>
      <c r="D23" s="28" t="s">
        <v>18</v>
      </c>
      <c r="E23" s="22">
        <v>2010</v>
      </c>
      <c r="F23" s="14">
        <f>O$17*8760*3.6*10^-3</f>
        <v>47.304000000000002</v>
      </c>
      <c r="H23" s="14">
        <f>O$18*8760*3.6*10^-3</f>
        <v>42.573599999999999</v>
      </c>
      <c r="J23" s="50" t="s">
        <v>30</v>
      </c>
      <c r="K23" s="22">
        <f>AVA!$D$16</f>
        <v>0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36" ht="14.4">
      <c r="B24" s="224" t="s">
        <v>4</v>
      </c>
      <c r="C24" s="194" t="s">
        <v>169</v>
      </c>
      <c r="D24" s="124" t="s">
        <v>18</v>
      </c>
      <c r="E24" s="52">
        <v>2011</v>
      </c>
      <c r="F24" s="111">
        <f>R$15*8760*3.6*10^-3</f>
        <v>67.644720000000007</v>
      </c>
      <c r="G24" s="111">
        <f>R$14*8760*3.6*10^-3</f>
        <v>45.727200000000003</v>
      </c>
      <c r="H24" s="111"/>
      <c r="I24" s="111"/>
      <c r="J24" s="114" t="s">
        <v>30</v>
      </c>
      <c r="K24" s="52" t="e">
        <f>AVA!#REF!</f>
        <v>#REF!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36" ht="14.4">
      <c r="B25" s="224" t="s">
        <v>4</v>
      </c>
      <c r="C25" s="194" t="s">
        <v>169</v>
      </c>
      <c r="D25" s="126" t="s">
        <v>18</v>
      </c>
      <c r="E25" s="22">
        <v>2011</v>
      </c>
      <c r="F25" s="14">
        <f>Q$15*8760*3.6*10^-3</f>
        <v>66.067920000000001</v>
      </c>
      <c r="G25" s="14">
        <f>Q$14*8760*3.6*10^-3</f>
        <v>63.072000000000003</v>
      </c>
      <c r="J25" s="50" t="s">
        <v>30</v>
      </c>
      <c r="K25" s="22" t="e">
        <f>AVA!#REF!</f>
        <v>#REF!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2:36" ht="14.4">
      <c r="B26" s="224" t="s">
        <v>4</v>
      </c>
      <c r="C26" s="194" t="s">
        <v>169</v>
      </c>
      <c r="D26" s="126" t="s">
        <v>18</v>
      </c>
      <c r="E26" s="22">
        <v>2011</v>
      </c>
      <c r="F26" s="27"/>
      <c r="G26" s="27"/>
      <c r="H26" s="14">
        <f>R$16*8760*3.6*10^-3</f>
        <v>67.644720000000007</v>
      </c>
      <c r="J26" s="50" t="s">
        <v>30</v>
      </c>
      <c r="K26" s="22" t="e">
        <f>AVA!#REF!</f>
        <v>#REF!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2:36" ht="14.4">
      <c r="B27" s="224" t="s">
        <v>4</v>
      </c>
      <c r="C27" s="194" t="s">
        <v>169</v>
      </c>
      <c r="D27" s="55" t="s">
        <v>18</v>
      </c>
      <c r="E27" s="22">
        <v>2011</v>
      </c>
      <c r="F27" s="27"/>
      <c r="G27" s="27"/>
      <c r="H27" s="14">
        <f>Q$16*8760*3.6*10^-3</f>
        <v>66.067920000000001</v>
      </c>
      <c r="J27" s="50" t="s">
        <v>30</v>
      </c>
      <c r="K27" s="22" t="e">
        <f>AVA!#REF!</f>
        <v>#REF!</v>
      </c>
      <c r="L27" s="22"/>
      <c r="M27" s="22"/>
      <c r="N27" s="163" t="s">
        <v>164</v>
      </c>
      <c r="O27" s="162"/>
      <c r="P27" s="162"/>
      <c r="Q27" s="162"/>
      <c r="R27" s="162"/>
      <c r="S27" s="162"/>
      <c r="T27"/>
      <c r="U27"/>
      <c r="V27"/>
      <c r="W27"/>
      <c r="X27"/>
      <c r="Y27"/>
      <c r="Z27"/>
      <c r="AA27"/>
      <c r="AB27"/>
      <c r="AC27"/>
      <c r="AD27" s="22"/>
      <c r="AE27" s="22"/>
      <c r="AF27" s="22"/>
      <c r="AG27" s="22"/>
    </row>
    <row r="28" spans="2:36" ht="14.4">
      <c r="B28" s="224" t="s">
        <v>4</v>
      </c>
      <c r="C28" s="194" t="s">
        <v>169</v>
      </c>
      <c r="D28" s="55" t="s">
        <v>18</v>
      </c>
      <c r="E28" s="22">
        <v>2011</v>
      </c>
      <c r="F28" s="27"/>
      <c r="G28" s="27"/>
      <c r="I28" s="14">
        <f>Q$11*8760*3.6*10^-3</f>
        <v>53.611200000000004</v>
      </c>
      <c r="J28" s="50" t="s">
        <v>30</v>
      </c>
      <c r="K28" s="22" t="e">
        <f>AVA!#REF!</f>
        <v>#REF!</v>
      </c>
      <c r="L28" s="22"/>
      <c r="M28" s="22"/>
      <c r="N28" s="163" t="s">
        <v>163</v>
      </c>
      <c r="O28" s="162"/>
      <c r="P28" s="162"/>
      <c r="Q28" s="162"/>
      <c r="R28" s="162"/>
      <c r="S28" s="162"/>
      <c r="T28"/>
      <c r="U28"/>
      <c r="V28"/>
      <c r="W28"/>
      <c r="X28"/>
      <c r="Y28"/>
      <c r="Z28"/>
      <c r="AA28"/>
      <c r="AB28"/>
      <c r="AC28"/>
      <c r="AD28" s="22"/>
      <c r="AE28" s="22"/>
      <c r="AF28" s="22"/>
      <c r="AG28" s="22"/>
    </row>
    <row r="29" spans="2:36" ht="15" thickBot="1">
      <c r="B29" s="224" t="s">
        <v>4</v>
      </c>
      <c r="C29" s="194" t="s">
        <v>169</v>
      </c>
      <c r="D29" s="55" t="s">
        <v>18</v>
      </c>
      <c r="E29" s="22">
        <v>2011</v>
      </c>
      <c r="F29" s="27"/>
      <c r="G29" s="27"/>
      <c r="I29" s="14">
        <f>R$11*8760*3.6*10^-3</f>
        <v>40.9968</v>
      </c>
      <c r="J29" s="50" t="s">
        <v>30</v>
      </c>
      <c r="K29" s="22" t="e">
        <f>AVA!#REF!</f>
        <v>#REF!</v>
      </c>
      <c r="L29" s="22"/>
      <c r="M29" s="22"/>
      <c r="N29"/>
      <c r="O29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/>
      <c r="AD29" s="22"/>
      <c r="AE29" s="22"/>
      <c r="AF29" s="22"/>
      <c r="AG29" s="22"/>
    </row>
    <row r="30" spans="2:36" ht="14.4">
      <c r="B30" s="224" t="s">
        <v>4</v>
      </c>
      <c r="C30" s="194" t="s">
        <v>169</v>
      </c>
      <c r="D30" s="29" t="s">
        <v>18</v>
      </c>
      <c r="E30" s="22">
        <v>2011</v>
      </c>
      <c r="F30" s="27"/>
      <c r="G30" s="27"/>
      <c r="H30" s="14">
        <f>Q$12*8760*3.6*10^-3</f>
        <v>23.336639999999999</v>
      </c>
      <c r="J30" s="50" t="s">
        <v>30</v>
      </c>
      <c r="K30" s="22" t="e">
        <f>AVA!#REF!</f>
        <v>#REF!</v>
      </c>
      <c r="L30" s="22"/>
      <c r="M30" s="22"/>
      <c r="N30" s="165" t="s">
        <v>148</v>
      </c>
      <c r="O30" s="166" t="s">
        <v>149</v>
      </c>
      <c r="P30" s="166" t="s">
        <v>150</v>
      </c>
      <c r="Q30" s="166" t="s">
        <v>151</v>
      </c>
      <c r="R30" s="166" t="s">
        <v>152</v>
      </c>
      <c r="S30" s="166" t="s">
        <v>153</v>
      </c>
      <c r="T30" s="166" t="s">
        <v>154</v>
      </c>
      <c r="U30" s="166" t="s">
        <v>155</v>
      </c>
      <c r="V30" s="166" t="s">
        <v>156</v>
      </c>
      <c r="W30" s="166" t="s">
        <v>157</v>
      </c>
      <c r="X30" s="166" t="s">
        <v>158</v>
      </c>
      <c r="Y30" s="166" t="s">
        <v>159</v>
      </c>
      <c r="Z30" s="166" t="s">
        <v>160</v>
      </c>
      <c r="AA30" s="166" t="s">
        <v>161</v>
      </c>
      <c r="AB30" s="167" t="s">
        <v>162</v>
      </c>
      <c r="AC30"/>
      <c r="AD30" s="22"/>
      <c r="AE30" s="22"/>
      <c r="AF30" s="22"/>
      <c r="AG30" s="22"/>
    </row>
    <row r="31" spans="2:36" ht="14.4">
      <c r="B31" s="224" t="s">
        <v>4</v>
      </c>
      <c r="C31" s="194" t="s">
        <v>169</v>
      </c>
      <c r="D31" s="55" t="s">
        <v>18</v>
      </c>
      <c r="E31" s="22">
        <v>2011</v>
      </c>
      <c r="H31" s="14">
        <f>R$12*8760*3.6*10^-3</f>
        <v>21.444479999999999</v>
      </c>
      <c r="J31" s="50" t="s">
        <v>30</v>
      </c>
      <c r="K31" s="22" t="e">
        <f>AVA!#REF!</f>
        <v>#REF!</v>
      </c>
      <c r="L31" s="22"/>
      <c r="M31" s="22"/>
      <c r="N31" s="168" t="s">
        <v>12</v>
      </c>
      <c r="O31" s="170">
        <v>0.75232859854564449</v>
      </c>
      <c r="P31" s="170">
        <v>0.59475750849044307</v>
      </c>
      <c r="Q31" s="170">
        <v>0.33212710625088959</v>
      </c>
      <c r="R31" s="170">
        <v>0.4996918992734567</v>
      </c>
      <c r="S31" s="170">
        <v>0.48054462393314362</v>
      </c>
      <c r="T31" s="170">
        <v>0.6286106085331129</v>
      </c>
      <c r="U31" s="170">
        <v>0.7193406926894409</v>
      </c>
      <c r="V31" s="170">
        <v>0.31230829999104204</v>
      </c>
      <c r="W31" s="170">
        <v>0.4155695859885658</v>
      </c>
      <c r="X31" s="170">
        <v>0.29217059308588811</v>
      </c>
      <c r="Y31" s="170">
        <v>0.32070477163068972</v>
      </c>
      <c r="Z31" s="170">
        <v>0.47633446994347783</v>
      </c>
      <c r="AA31" s="170">
        <v>0.49095891288717725</v>
      </c>
      <c r="AB31" s="171">
        <v>0.75640787160437817</v>
      </c>
      <c r="AC31"/>
      <c r="AD31" s="22"/>
      <c r="AE31" s="22"/>
      <c r="AF31" s="22"/>
      <c r="AG31" s="22"/>
    </row>
    <row r="32" spans="2:36" ht="14.4">
      <c r="C32" s="194" t="s">
        <v>169</v>
      </c>
      <c r="D32" s="55" t="s">
        <v>18</v>
      </c>
      <c r="E32" s="22">
        <v>2011</v>
      </c>
      <c r="I32" s="14">
        <f>Q$13*8760*3.6*10^-3</f>
        <v>19.394639999999999</v>
      </c>
      <c r="J32" s="50" t="s">
        <v>30</v>
      </c>
      <c r="K32" s="22" t="str">
        <f>AVA!$D$9</f>
        <v>IMPELC-SEDE</v>
      </c>
      <c r="L32" s="22"/>
      <c r="M32" s="22"/>
      <c r="N32" s="168" t="s">
        <v>11</v>
      </c>
      <c r="O32" s="170">
        <v>0.28253872623739812</v>
      </c>
      <c r="P32" s="170">
        <v>0.22040595554841549</v>
      </c>
      <c r="Q32" s="170">
        <v>0.48682770973655215</v>
      </c>
      <c r="R32" s="170">
        <v>0.52860862038186085</v>
      </c>
      <c r="S32" s="170">
        <v>0.27519120342621062</v>
      </c>
      <c r="T32" s="170">
        <v>0.14056118222515168</v>
      </c>
      <c r="U32" s="170">
        <v>0.19280554144366263</v>
      </c>
      <c r="V32" s="170">
        <v>0.43153956887768785</v>
      </c>
      <c r="W32" s="170">
        <v>0.31280940534190954</v>
      </c>
      <c r="X32" s="170">
        <v>0.36610729236937228</v>
      </c>
      <c r="Y32" s="170">
        <v>0.1430166162575304</v>
      </c>
      <c r="Z32" s="170">
        <v>8.3334804952732947E-2</v>
      </c>
      <c r="AA32" s="170">
        <v>0.11664753035496264</v>
      </c>
      <c r="AB32" s="171">
        <v>0.26953794642857143</v>
      </c>
      <c r="AC32"/>
      <c r="AD32" s="22"/>
      <c r="AE32" s="22"/>
      <c r="AF32" s="22"/>
      <c r="AG32" s="22"/>
    </row>
    <row r="33" spans="2:33" ht="14.4">
      <c r="C33" s="194" t="s">
        <v>169</v>
      </c>
      <c r="D33" s="55" t="s">
        <v>18</v>
      </c>
      <c r="E33" s="22">
        <v>2011</v>
      </c>
      <c r="I33" s="14">
        <f>R$13*8760*3.6*10^-3</f>
        <v>19.394639999999999</v>
      </c>
      <c r="J33" s="50" t="s">
        <v>30</v>
      </c>
      <c r="K33" s="22" t="str">
        <f>AVA!$D$10</f>
        <v>EXPELC-SEDE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2:33" ht="14.4">
      <c r="C34" s="194" t="s">
        <v>169</v>
      </c>
      <c r="D34" s="29" t="s">
        <v>18</v>
      </c>
      <c r="E34" s="22">
        <v>2011</v>
      </c>
      <c r="I34" s="14">
        <f>R$9*8760*3.6*10^-3</f>
        <v>22.075200000000002</v>
      </c>
      <c r="J34" s="50" t="s">
        <v>30</v>
      </c>
      <c r="K34" s="22" t="str">
        <f>AVA!$D$11</f>
        <v>IMPELC-SELT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2:33" ht="14.4">
      <c r="C35" s="194" t="s">
        <v>169</v>
      </c>
      <c r="D35" s="29" t="s">
        <v>18</v>
      </c>
      <c r="E35" s="22">
        <v>2011</v>
      </c>
      <c r="I35" s="14">
        <f>Q$9*8760*3.6*10^-3</f>
        <v>22.075200000000002</v>
      </c>
      <c r="J35" s="50" t="s">
        <v>30</v>
      </c>
      <c r="K35" s="22" t="str">
        <f>AVA!$D$12</f>
        <v>EXPELC-SELT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2:33" ht="14.4">
      <c r="C36" s="194" t="s">
        <v>169</v>
      </c>
      <c r="D36" s="29" t="s">
        <v>18</v>
      </c>
      <c r="E36" s="22">
        <v>2011</v>
      </c>
      <c r="I36" s="14">
        <f>R$10*8760*3.6*10^-3</f>
        <v>18.921600000000002</v>
      </c>
      <c r="J36" s="50" t="s">
        <v>30</v>
      </c>
      <c r="K36" s="22" t="str">
        <f>AVA!$D$13</f>
        <v>IMPELC-SEPL</v>
      </c>
      <c r="L36" s="22"/>
      <c r="M36" s="22"/>
      <c r="N36" s="197"/>
      <c r="O36" s="197"/>
      <c r="P36" s="197" t="s">
        <v>171</v>
      </c>
      <c r="Q36" s="197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2:33" ht="14.4">
      <c r="C37" s="194" t="s">
        <v>169</v>
      </c>
      <c r="D37" s="28" t="s">
        <v>18</v>
      </c>
      <c r="E37" s="22">
        <v>2011</v>
      </c>
      <c r="I37" s="14">
        <f>Q$10*8760*3.6*10^-3</f>
        <v>18.921600000000002</v>
      </c>
      <c r="J37" s="50" t="s">
        <v>30</v>
      </c>
      <c r="K37" s="22" t="str">
        <f>AVA!$D$14</f>
        <v>EXPELC-SEPL</v>
      </c>
      <c r="L37" s="22"/>
      <c r="M37" s="22"/>
      <c r="N37" s="197"/>
      <c r="O37" s="197"/>
      <c r="P37" s="197" t="s">
        <v>172</v>
      </c>
      <c r="Q37" s="198" t="s">
        <v>173</v>
      </c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2:33" ht="14.4">
      <c r="B38" s="224" t="s">
        <v>4</v>
      </c>
      <c r="C38" s="194" t="s">
        <v>169</v>
      </c>
      <c r="D38" s="28" t="s">
        <v>18</v>
      </c>
      <c r="E38" s="22">
        <v>2011</v>
      </c>
      <c r="F38" s="14">
        <f>R$17*8760*3.6*10^-3</f>
        <v>34.689599999999999</v>
      </c>
      <c r="H38" s="14">
        <f>R$18*8760*3.6*10^-3</f>
        <v>42.573599999999999</v>
      </c>
      <c r="J38" s="50" t="s">
        <v>30</v>
      </c>
      <c r="K38" s="22">
        <f>AVA!$D$15</f>
        <v>0</v>
      </c>
      <c r="L38" s="22"/>
      <c r="M38" s="22"/>
      <c r="N38" s="197"/>
      <c r="O38" s="197"/>
      <c r="P38" s="197"/>
      <c r="Q38" s="197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spans="2:33" ht="14.4">
      <c r="B39" s="224" t="s">
        <v>4</v>
      </c>
      <c r="C39" s="194" t="s">
        <v>169</v>
      </c>
      <c r="D39" s="28" t="s">
        <v>18</v>
      </c>
      <c r="E39" s="22">
        <v>2011</v>
      </c>
      <c r="F39" s="14">
        <f>Q$17*8760*3.6*10^-3</f>
        <v>47.304000000000002</v>
      </c>
      <c r="H39" s="14">
        <f>Q$18*8760*3.6*10^-3</f>
        <v>42.573599999999999</v>
      </c>
      <c r="J39" s="50" t="s">
        <v>30</v>
      </c>
      <c r="K39" s="22">
        <f>AVA!$D$16</f>
        <v>0</v>
      </c>
      <c r="L39" s="22"/>
      <c r="M39" s="22"/>
      <c r="N39" s="197" t="s">
        <v>174</v>
      </c>
      <c r="O39" s="197"/>
      <c r="P39" s="197">
        <v>0.55000000000000004</v>
      </c>
      <c r="Q39" s="197">
        <f>P39/(N43*8760)</f>
        <v>17.440385591070523</v>
      </c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spans="2:33" ht="14.4">
      <c r="B40" s="224" t="s">
        <v>4</v>
      </c>
      <c r="C40" s="195" t="s">
        <v>169</v>
      </c>
      <c r="D40" s="124" t="s">
        <v>18</v>
      </c>
      <c r="E40" s="52">
        <v>2014</v>
      </c>
      <c r="F40" s="111">
        <f>T$15*8760*3.6*10^-3</f>
        <v>67.644720000000007</v>
      </c>
      <c r="G40" s="111">
        <f>T$14*8760*3.6*10^-3</f>
        <v>45.727200000000003</v>
      </c>
      <c r="H40" s="111"/>
      <c r="I40" s="111"/>
      <c r="J40" s="114" t="s">
        <v>30</v>
      </c>
      <c r="K40" s="52" t="e">
        <f>AVA!#REF!</f>
        <v>#REF!</v>
      </c>
      <c r="L40" s="22"/>
      <c r="M40" s="22"/>
      <c r="N40" s="197" t="s">
        <v>175</v>
      </c>
      <c r="O40" s="197"/>
      <c r="P40" s="197">
        <v>0.27500000000000002</v>
      </c>
      <c r="Q40" s="197">
        <f>Q39/2</f>
        <v>8.7201927955352616</v>
      </c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</row>
    <row r="41" spans="2:33" ht="14.4">
      <c r="B41" s="224" t="s">
        <v>4</v>
      </c>
      <c r="C41" s="194" t="s">
        <v>169</v>
      </c>
      <c r="D41" s="55" t="s">
        <v>18</v>
      </c>
      <c r="E41" s="12">
        <v>2014</v>
      </c>
      <c r="F41" s="14">
        <f>S$15*8760*3.6*10^-3</f>
        <v>66.067920000000001</v>
      </c>
      <c r="G41" s="14">
        <f>S$14*8760*3.6*10^-3</f>
        <v>63.072000000000003</v>
      </c>
      <c r="J41" s="50" t="s">
        <v>30</v>
      </c>
      <c r="K41" s="22" t="e">
        <f>AVA!#REF!</f>
        <v>#REF!</v>
      </c>
      <c r="L41" s="22"/>
      <c r="M41" s="22"/>
      <c r="N41" s="197"/>
      <c r="O41" s="197"/>
      <c r="P41" s="197"/>
      <c r="Q41" s="197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2:33" ht="14.4">
      <c r="B42" s="224" t="s">
        <v>4</v>
      </c>
      <c r="C42" s="194" t="s">
        <v>169</v>
      </c>
      <c r="D42" s="55" t="s">
        <v>18</v>
      </c>
      <c r="E42" s="12">
        <v>2014</v>
      </c>
      <c r="F42" s="27"/>
      <c r="G42" s="27"/>
      <c r="H42" s="14">
        <f>T$16*8760*3.6*10^-3</f>
        <v>67.644720000000007</v>
      </c>
      <c r="J42" s="50" t="s">
        <v>30</v>
      </c>
      <c r="K42" s="22" t="e">
        <f>AVA!#REF!</f>
        <v>#REF!</v>
      </c>
      <c r="L42" s="22"/>
      <c r="M42" s="22"/>
      <c r="N42" s="198" t="s">
        <v>176</v>
      </c>
      <c r="O42" s="197"/>
      <c r="P42" s="197"/>
      <c r="Q42" s="197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spans="2:33" ht="14.4">
      <c r="B43" s="224" t="s">
        <v>4</v>
      </c>
      <c r="C43" s="194" t="s">
        <v>169</v>
      </c>
      <c r="D43" s="55" t="s">
        <v>18</v>
      </c>
      <c r="E43" s="12">
        <v>2014</v>
      </c>
      <c r="F43" s="27"/>
      <c r="G43" s="27"/>
      <c r="H43" s="14">
        <f>S$16*8760*3.6*10^-3</f>
        <v>66.067920000000001</v>
      </c>
      <c r="J43" s="50" t="s">
        <v>30</v>
      </c>
      <c r="K43" s="22" t="e">
        <f>AVA!#REF!</f>
        <v>#REF!</v>
      </c>
      <c r="L43" s="22"/>
      <c r="M43" s="22"/>
      <c r="N43" s="197">
        <v>3.5999999999999998E-6</v>
      </c>
      <c r="O43" s="197"/>
      <c r="P43" s="197"/>
      <c r="Q43" s="197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 spans="2:33" ht="14.4">
      <c r="B44" s="224" t="s">
        <v>4</v>
      </c>
      <c r="C44" s="194" t="s">
        <v>169</v>
      </c>
      <c r="D44" s="55" t="s">
        <v>18</v>
      </c>
      <c r="E44" s="12">
        <v>2014</v>
      </c>
      <c r="F44" s="27"/>
      <c r="G44" s="27"/>
      <c r="I44" s="14">
        <f>S$11*8760*3.6*10^-3</f>
        <v>53.611200000000004</v>
      </c>
      <c r="J44" s="50" t="s">
        <v>30</v>
      </c>
      <c r="K44" s="22" t="e">
        <f>AVA!#REF!</f>
        <v>#REF!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 spans="2:33" ht="14.4">
      <c r="B45" s="224" t="s">
        <v>4</v>
      </c>
      <c r="C45" s="194" t="s">
        <v>169</v>
      </c>
      <c r="D45" s="55" t="s">
        <v>18</v>
      </c>
      <c r="E45" s="12">
        <v>2014</v>
      </c>
      <c r="F45" s="27"/>
      <c r="G45" s="27"/>
      <c r="I45" s="14">
        <f>T$11*8760*3.6*10^-3</f>
        <v>40.9968</v>
      </c>
      <c r="J45" s="50" t="s">
        <v>30</v>
      </c>
      <c r="K45" s="22" t="e">
        <f>AVA!#REF!</f>
        <v>#REF!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 spans="2:33" ht="14.4">
      <c r="B46" s="224" t="s">
        <v>4</v>
      </c>
      <c r="C46" s="194" t="s">
        <v>169</v>
      </c>
      <c r="D46" s="29" t="s">
        <v>18</v>
      </c>
      <c r="E46" s="12">
        <v>2014</v>
      </c>
      <c r="F46" s="27"/>
      <c r="G46" s="27"/>
      <c r="H46" s="14">
        <f>S$12*8760*3.6*10^-3</f>
        <v>23.336639999999999</v>
      </c>
      <c r="J46" s="50" t="s">
        <v>30</v>
      </c>
      <c r="K46" s="22" t="e">
        <f>AVA!#REF!</f>
        <v>#REF!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 spans="2:33" ht="14.4">
      <c r="B47" s="224" t="s">
        <v>4</v>
      </c>
      <c r="C47" s="194" t="s">
        <v>169</v>
      </c>
      <c r="D47" s="55" t="s">
        <v>18</v>
      </c>
      <c r="E47" s="12">
        <v>2014</v>
      </c>
      <c r="H47" s="14">
        <f>T$12*8760*3.6*10^-3</f>
        <v>21.444479999999999</v>
      </c>
      <c r="J47" s="50" t="s">
        <v>30</v>
      </c>
      <c r="K47" s="22" t="e">
        <f>AVA!#REF!</f>
        <v>#REF!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spans="2:33" ht="14.4">
      <c r="C48" s="194" t="s">
        <v>169</v>
      </c>
      <c r="D48" s="55" t="s">
        <v>18</v>
      </c>
      <c r="E48" s="12">
        <v>2014</v>
      </c>
      <c r="I48" s="14">
        <f>S$13*8760*3.6*10^-3</f>
        <v>19.394639999999999</v>
      </c>
      <c r="J48" s="50" t="s">
        <v>30</v>
      </c>
      <c r="K48" s="22" t="str">
        <f>AVA!$D$9</f>
        <v>IMPELC-SEDE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</row>
    <row r="49" spans="2:34" ht="14.4">
      <c r="C49" s="194" t="s">
        <v>169</v>
      </c>
      <c r="D49" s="55" t="s">
        <v>18</v>
      </c>
      <c r="E49" s="12">
        <v>2014</v>
      </c>
      <c r="I49" s="14">
        <f>T$13*8760*3.6*10^-3</f>
        <v>19.394639999999999</v>
      </c>
      <c r="J49" s="50" t="s">
        <v>30</v>
      </c>
      <c r="K49" s="22" t="str">
        <f>AVA!$D$10</f>
        <v>EXPELC-SEDE</v>
      </c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</row>
    <row r="50" spans="2:34" ht="14.4">
      <c r="C50" s="194" t="s">
        <v>169</v>
      </c>
      <c r="D50" s="29" t="s">
        <v>18</v>
      </c>
      <c r="E50" s="12">
        <v>2014</v>
      </c>
      <c r="I50" s="14">
        <f>T$9*8760*3.6*10^-3</f>
        <v>22.075200000000002</v>
      </c>
      <c r="J50" s="50" t="s">
        <v>30</v>
      </c>
      <c r="K50" s="22" t="str">
        <f>AVA!$D$11</f>
        <v>IMPELC-SELT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 spans="2:34" ht="14.4">
      <c r="C51" s="194" t="s">
        <v>169</v>
      </c>
      <c r="D51" s="29" t="s">
        <v>18</v>
      </c>
      <c r="E51" s="12">
        <v>2014</v>
      </c>
      <c r="I51" s="14">
        <f>S$9*8760*3.6*10^-3</f>
        <v>22.075200000000002</v>
      </c>
      <c r="J51" s="50" t="s">
        <v>30</v>
      </c>
      <c r="K51" s="22" t="str">
        <f>AVA!$D$12</f>
        <v>EXPELC-SELT</v>
      </c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spans="2:34" ht="14.4">
      <c r="C52" s="194" t="s">
        <v>169</v>
      </c>
      <c r="D52" s="29" t="s">
        <v>18</v>
      </c>
      <c r="E52" s="12">
        <v>2014</v>
      </c>
      <c r="I52" s="14">
        <f>T$10*8760*3.6*10^-3</f>
        <v>18.921600000000002</v>
      </c>
      <c r="J52" s="50" t="s">
        <v>30</v>
      </c>
      <c r="K52" s="22" t="str">
        <f>AVA!$D$13</f>
        <v>IMPELC-SEPL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</row>
    <row r="53" spans="2:34" ht="14.4">
      <c r="C53" s="194" t="s">
        <v>169</v>
      </c>
      <c r="D53" s="28" t="s">
        <v>18</v>
      </c>
      <c r="E53" s="12">
        <v>2014</v>
      </c>
      <c r="I53" s="14">
        <f>S$10*8760*3.6*10^-3</f>
        <v>18.921600000000002</v>
      </c>
      <c r="J53" s="50" t="s">
        <v>30</v>
      </c>
      <c r="K53" s="22" t="str">
        <f>AVA!$D$14</f>
        <v>EXPELC-SEPL</v>
      </c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77"/>
    </row>
    <row r="54" spans="2:34" ht="14.4">
      <c r="B54" s="224" t="s">
        <v>4</v>
      </c>
      <c r="C54" s="194" t="s">
        <v>169</v>
      </c>
      <c r="D54" s="28" t="s">
        <v>18</v>
      </c>
      <c r="E54" s="12">
        <v>2014</v>
      </c>
      <c r="F54" s="14">
        <f>T$17*8760*3.6*10^-3</f>
        <v>34.689599999999999</v>
      </c>
      <c r="H54" s="14">
        <f>T$18*8760*3.6*10^-3</f>
        <v>42.573599999999999</v>
      </c>
      <c r="J54" s="50" t="s">
        <v>30</v>
      </c>
      <c r="K54" s="22">
        <f>AVA!$D$15</f>
        <v>0</v>
      </c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77"/>
    </row>
    <row r="55" spans="2:34" ht="14.4">
      <c r="B55" s="224" t="s">
        <v>4</v>
      </c>
      <c r="C55" s="194" t="s">
        <v>169</v>
      </c>
      <c r="D55" s="28" t="s">
        <v>18</v>
      </c>
      <c r="E55" s="12">
        <v>2014</v>
      </c>
      <c r="F55" s="14">
        <f>S$17*8760*3.6*10^-3</f>
        <v>47.304000000000002</v>
      </c>
      <c r="H55" s="14">
        <f>S$18*8760*3.6*10^-3</f>
        <v>42.573599999999999</v>
      </c>
      <c r="J55" s="50" t="s">
        <v>30</v>
      </c>
      <c r="K55" s="22">
        <f>AVA!$D$16</f>
        <v>0</v>
      </c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79"/>
    </row>
    <row r="56" spans="2:34" ht="14.4">
      <c r="B56" s="224" t="s">
        <v>4</v>
      </c>
      <c r="C56" s="195" t="s">
        <v>169</v>
      </c>
      <c r="D56" s="124" t="s">
        <v>18</v>
      </c>
      <c r="E56" s="52">
        <v>2015</v>
      </c>
      <c r="F56" s="111">
        <f>V$15*8760*3.6*10^-3</f>
        <v>67.644720000000007</v>
      </c>
      <c r="G56" s="111">
        <f>V$14*8760*3.6*10^-3</f>
        <v>45.727200000000003</v>
      </c>
      <c r="H56" s="111"/>
      <c r="I56" s="111"/>
      <c r="J56" s="114" t="s">
        <v>30</v>
      </c>
      <c r="K56" s="52" t="e">
        <f>AVA!#REF!</f>
        <v>#REF!</v>
      </c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</row>
    <row r="57" spans="2:34" ht="14.4">
      <c r="B57" s="224" t="s">
        <v>4</v>
      </c>
      <c r="C57" s="194" t="s">
        <v>169</v>
      </c>
      <c r="D57" s="55" t="s">
        <v>18</v>
      </c>
      <c r="E57" s="12">
        <v>2015</v>
      </c>
      <c r="F57" s="14">
        <f>U$15*8760*3.6*10^-3</f>
        <v>66.067920000000001</v>
      </c>
      <c r="G57" s="14">
        <f>U$14*8760*3.6*10^-3</f>
        <v>63.072000000000003</v>
      </c>
      <c r="J57" s="50" t="s">
        <v>30</v>
      </c>
      <c r="K57" s="22" t="e">
        <f>AVA!#REF!</f>
        <v>#REF!</v>
      </c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</row>
    <row r="58" spans="2:34" ht="14.4">
      <c r="B58" s="224" t="s">
        <v>4</v>
      </c>
      <c r="C58" s="194" t="s">
        <v>169</v>
      </c>
      <c r="D58" s="55" t="s">
        <v>18</v>
      </c>
      <c r="E58" s="12">
        <v>2015</v>
      </c>
      <c r="F58" s="27"/>
      <c r="G58" s="27"/>
      <c r="H58" s="14">
        <f>V$16*8760*3.6*10^-3</f>
        <v>67.644720000000007</v>
      </c>
      <c r="J58" s="50" t="s">
        <v>30</v>
      </c>
      <c r="K58" s="22" t="e">
        <f>AVA!#REF!</f>
        <v>#REF!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</row>
    <row r="59" spans="2:34" ht="14.4">
      <c r="B59" s="224" t="s">
        <v>4</v>
      </c>
      <c r="C59" s="194" t="s">
        <v>169</v>
      </c>
      <c r="D59" s="55" t="s">
        <v>18</v>
      </c>
      <c r="E59" s="12">
        <v>2015</v>
      </c>
      <c r="F59" s="27"/>
      <c r="G59" s="27"/>
      <c r="H59" s="14">
        <f>U$16*8760*3.6*10^-3</f>
        <v>66.067920000000001</v>
      </c>
      <c r="J59" s="50" t="s">
        <v>30</v>
      </c>
      <c r="K59" s="22" t="e">
        <f>AVA!#REF!</f>
        <v>#REF!</v>
      </c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 spans="2:34" ht="14.4">
      <c r="B60" s="224" t="s">
        <v>4</v>
      </c>
      <c r="C60" s="194" t="s">
        <v>169</v>
      </c>
      <c r="D60" s="55" t="s">
        <v>18</v>
      </c>
      <c r="E60" s="12">
        <v>2015</v>
      </c>
      <c r="F60" s="27"/>
      <c r="G60" s="27"/>
      <c r="I60" s="14">
        <f>U$11*8760*3.6*10^-3</f>
        <v>53.611200000000004</v>
      </c>
      <c r="J60" s="50" t="s">
        <v>30</v>
      </c>
      <c r="K60" s="22" t="e">
        <f>AVA!#REF!</f>
        <v>#REF!</v>
      </c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</row>
    <row r="61" spans="2:34" ht="14.4">
      <c r="B61" s="224" t="s">
        <v>4</v>
      </c>
      <c r="C61" s="194" t="s">
        <v>169</v>
      </c>
      <c r="D61" s="55" t="s">
        <v>18</v>
      </c>
      <c r="E61" s="12">
        <v>2015</v>
      </c>
      <c r="F61" s="27"/>
      <c r="G61" s="27"/>
      <c r="I61" s="14">
        <f>V$11*8760*3.6*10^-3</f>
        <v>40.9968</v>
      </c>
      <c r="J61" s="50" t="s">
        <v>30</v>
      </c>
      <c r="K61" s="22" t="e">
        <f>AVA!#REF!</f>
        <v>#REF!</v>
      </c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 spans="2:34" ht="14.4">
      <c r="B62" s="224" t="s">
        <v>4</v>
      </c>
      <c r="C62" s="194" t="s">
        <v>169</v>
      </c>
      <c r="D62" s="29" t="s">
        <v>18</v>
      </c>
      <c r="E62" s="12">
        <v>2015</v>
      </c>
      <c r="F62" s="27"/>
      <c r="G62" s="27"/>
      <c r="H62" s="14">
        <f>U$12*8760*3.6*10^-3</f>
        <v>23.336639999999999</v>
      </c>
      <c r="J62" s="50" t="s">
        <v>30</v>
      </c>
      <c r="K62" s="22" t="e">
        <f>AVA!#REF!</f>
        <v>#REF!</v>
      </c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spans="2:34" ht="14.4">
      <c r="B63" s="224" t="s">
        <v>4</v>
      </c>
      <c r="C63" s="194" t="s">
        <v>169</v>
      </c>
      <c r="D63" s="55" t="s">
        <v>18</v>
      </c>
      <c r="E63" s="12">
        <v>2015</v>
      </c>
      <c r="H63" s="14">
        <f>V$12*8760*3.6*10^-3</f>
        <v>21.444479999999999</v>
      </c>
      <c r="J63" s="50" t="s">
        <v>30</v>
      </c>
      <c r="K63" s="22" t="e">
        <f>AVA!#REF!</f>
        <v>#REF!</v>
      </c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spans="2:34" ht="14.4">
      <c r="C64" s="194" t="s">
        <v>169</v>
      </c>
      <c r="D64" s="55" t="s">
        <v>18</v>
      </c>
      <c r="E64" s="12">
        <v>2015</v>
      </c>
      <c r="I64" s="14">
        <f>U$13*8760*3.6*10^-3</f>
        <v>19.394639999999999</v>
      </c>
      <c r="J64" s="50" t="s">
        <v>30</v>
      </c>
      <c r="K64" s="22" t="str">
        <f>AVA!$D$9</f>
        <v>IMPELC-SEDE</v>
      </c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 spans="2:38" ht="14.4">
      <c r="C65" s="194" t="s">
        <v>169</v>
      </c>
      <c r="D65" s="55" t="s">
        <v>18</v>
      </c>
      <c r="E65" s="12">
        <v>2015</v>
      </c>
      <c r="I65" s="14">
        <f>V$13*8760*3.6*10^-3</f>
        <v>19.394639999999999</v>
      </c>
      <c r="J65" s="50" t="s">
        <v>30</v>
      </c>
      <c r="K65" s="22" t="str">
        <f>AVA!$D$10</f>
        <v>EXPELC-SEDE</v>
      </c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 spans="2:38" ht="14.4">
      <c r="C66" s="194" t="s">
        <v>169</v>
      </c>
      <c r="D66" s="29" t="s">
        <v>18</v>
      </c>
      <c r="E66" s="12">
        <v>2015</v>
      </c>
      <c r="I66" s="14">
        <f>V$9*8760*3.6*10^-3</f>
        <v>22.075200000000002</v>
      </c>
      <c r="J66" s="50" t="s">
        <v>30</v>
      </c>
      <c r="K66" s="22" t="str">
        <f>AVA!$D$11</f>
        <v>IMPELC-SELT</v>
      </c>
      <c r="L66" s="22"/>
    </row>
    <row r="67" spans="2:38" ht="14.4">
      <c r="C67" s="194" t="s">
        <v>169</v>
      </c>
      <c r="D67" s="29" t="s">
        <v>18</v>
      </c>
      <c r="E67" s="12">
        <v>2015</v>
      </c>
      <c r="I67" s="14">
        <f>U$9*8760*3.6*10^-3</f>
        <v>22.075200000000002</v>
      </c>
      <c r="J67" s="50" t="s">
        <v>30</v>
      </c>
      <c r="K67" s="22" t="str">
        <f>AVA!$D$12</f>
        <v>EXPELC-SELT</v>
      </c>
      <c r="L67" s="22"/>
    </row>
    <row r="68" spans="2:38" ht="14.4">
      <c r="C68" s="194" t="s">
        <v>169</v>
      </c>
      <c r="D68" s="29" t="s">
        <v>18</v>
      </c>
      <c r="E68" s="12">
        <v>2015</v>
      </c>
      <c r="I68" s="14">
        <f>V$10*8760*3.6*10^-3</f>
        <v>18.921600000000002</v>
      </c>
      <c r="J68" s="50" t="s">
        <v>30</v>
      </c>
      <c r="K68" s="22" t="str">
        <f>AVA!$D$13</f>
        <v>IMPELC-SEPL</v>
      </c>
      <c r="L68" s="22"/>
      <c r="N68" s="88"/>
      <c r="O68" s="73"/>
      <c r="P68" s="73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2"/>
    </row>
    <row r="69" spans="2:38" ht="14.4">
      <c r="C69" s="194" t="s">
        <v>169</v>
      </c>
      <c r="D69" s="28" t="s">
        <v>18</v>
      </c>
      <c r="E69" s="12">
        <v>2015</v>
      </c>
      <c r="I69" s="14">
        <f>U$10*8760*3.6*10^-3</f>
        <v>18.921600000000002</v>
      </c>
      <c r="J69" s="50" t="s">
        <v>30</v>
      </c>
      <c r="K69" s="22" t="str">
        <f>AVA!$D$14</f>
        <v>EXPELC-SEPL</v>
      </c>
      <c r="L69" s="22"/>
      <c r="N69" s="88"/>
      <c r="O69" s="73"/>
      <c r="P69" s="73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2"/>
    </row>
    <row r="70" spans="2:38" ht="14.4">
      <c r="B70" s="224" t="s">
        <v>4</v>
      </c>
      <c r="C70" s="194" t="s">
        <v>169</v>
      </c>
      <c r="D70" s="28" t="s">
        <v>18</v>
      </c>
      <c r="E70" s="12">
        <v>2015</v>
      </c>
      <c r="F70" s="14">
        <f>V$17*8760*3.6*10^-3</f>
        <v>34.689599999999999</v>
      </c>
      <c r="H70" s="14">
        <f>V$18*8760*3.6*10^-3</f>
        <v>42.573599999999999</v>
      </c>
      <c r="J70" s="50" t="s">
        <v>30</v>
      </c>
      <c r="K70" s="22">
        <f>AVA!$D$15</f>
        <v>0</v>
      </c>
      <c r="L70" s="22"/>
      <c r="N70" s="88"/>
      <c r="O70" s="73"/>
      <c r="P70" s="73"/>
      <c r="Q70" s="74"/>
      <c r="R70" s="74"/>
      <c r="S70" s="74"/>
      <c r="T70" s="74"/>
      <c r="U70" s="74"/>
      <c r="V70" s="74"/>
      <c r="W70" s="89"/>
      <c r="X70" s="89"/>
      <c r="Y70" s="74"/>
      <c r="Z70" s="74"/>
      <c r="AA70" s="74"/>
      <c r="AB70" s="74"/>
      <c r="AC70" s="72"/>
    </row>
    <row r="71" spans="2:38" ht="14.4">
      <c r="B71" s="224" t="s">
        <v>4</v>
      </c>
      <c r="C71" s="194" t="s">
        <v>169</v>
      </c>
      <c r="D71" s="28" t="s">
        <v>18</v>
      </c>
      <c r="E71" s="12">
        <v>2015</v>
      </c>
      <c r="F71" s="14">
        <f>U$17*8760*3.6*10^-3</f>
        <v>47.304000000000002</v>
      </c>
      <c r="H71" s="14">
        <f>U$18*8760*3.6*10^-3</f>
        <v>42.573599999999999</v>
      </c>
      <c r="J71" s="50" t="s">
        <v>30</v>
      </c>
      <c r="K71" s="22">
        <f>AVA!$D$16</f>
        <v>0</v>
      </c>
      <c r="L71" s="22"/>
      <c r="N71" s="88"/>
      <c r="O71" s="73"/>
      <c r="P71" s="73"/>
      <c r="Q71" s="89"/>
      <c r="R71" s="89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2"/>
    </row>
    <row r="72" spans="2:38" ht="14.4">
      <c r="B72" s="224" t="s">
        <v>4</v>
      </c>
      <c r="C72" s="195" t="s">
        <v>169</v>
      </c>
      <c r="D72" s="124" t="s">
        <v>18</v>
      </c>
      <c r="E72" s="52">
        <v>2018</v>
      </c>
      <c r="F72" s="111">
        <f>X$15*8760*3.6*10^-3</f>
        <v>67.644720000000007</v>
      </c>
      <c r="G72" s="111">
        <f>X$14*8760*3.6*10^-3</f>
        <v>45.727200000000003</v>
      </c>
      <c r="H72" s="111"/>
      <c r="I72" s="111"/>
      <c r="J72" s="114" t="s">
        <v>30</v>
      </c>
      <c r="K72" s="52" t="e">
        <f>AVA!#REF!</f>
        <v>#REF!</v>
      </c>
      <c r="L72" s="22"/>
      <c r="N72" s="88"/>
      <c r="O72" s="73"/>
      <c r="P72" s="73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2"/>
    </row>
    <row r="73" spans="2:38" ht="14.4">
      <c r="B73" s="224" t="s">
        <v>4</v>
      </c>
      <c r="C73" s="194" t="s">
        <v>169</v>
      </c>
      <c r="D73" s="126" t="s">
        <v>18</v>
      </c>
      <c r="E73" s="22">
        <v>2018</v>
      </c>
      <c r="F73" s="14">
        <f>W$15*8760*3.6*10^-3</f>
        <v>66.067920000000001</v>
      </c>
      <c r="G73" s="14">
        <f>W$14*8760*3.6*10^-3</f>
        <v>63.072000000000003</v>
      </c>
      <c r="J73" s="50" t="s">
        <v>30</v>
      </c>
      <c r="K73" s="22" t="e">
        <f>AVA!#REF!</f>
        <v>#REF!</v>
      </c>
      <c r="L73" s="22"/>
      <c r="N73" s="88"/>
      <c r="O73" s="73"/>
      <c r="P73" s="73"/>
      <c r="Q73" s="89"/>
      <c r="R73" s="89"/>
      <c r="S73" s="74"/>
      <c r="T73" s="74"/>
      <c r="U73" s="74"/>
      <c r="V73" s="74"/>
      <c r="W73" s="74"/>
      <c r="X73" s="74"/>
      <c r="Y73" s="74"/>
      <c r="Z73" s="74"/>
      <c r="AA73" s="89"/>
      <c r="AB73" s="89"/>
      <c r="AC73" s="72"/>
    </row>
    <row r="74" spans="2:38" ht="14.4">
      <c r="B74" s="224" t="s">
        <v>4</v>
      </c>
      <c r="C74" s="194" t="s">
        <v>169</v>
      </c>
      <c r="D74" s="126" t="s">
        <v>18</v>
      </c>
      <c r="E74" s="22">
        <v>2018</v>
      </c>
      <c r="F74" s="27"/>
      <c r="G74" s="27"/>
      <c r="H74" s="14">
        <f>X$16*8760*3.6*10^-3</f>
        <v>67.644720000000007</v>
      </c>
      <c r="J74" s="50" t="s">
        <v>30</v>
      </c>
      <c r="K74" s="22" t="e">
        <f>AVA!#REF!</f>
        <v>#REF!</v>
      </c>
      <c r="L74" s="22"/>
    </row>
    <row r="75" spans="2:38" ht="14.4">
      <c r="B75" s="224" t="s">
        <v>4</v>
      </c>
      <c r="C75" s="194" t="s">
        <v>169</v>
      </c>
      <c r="D75" s="126" t="s">
        <v>18</v>
      </c>
      <c r="E75" s="22">
        <v>2018</v>
      </c>
      <c r="F75" s="27"/>
      <c r="G75" s="27"/>
      <c r="H75" s="14">
        <f>W$16*8760*3.6*10^-3</f>
        <v>66.067920000000001</v>
      </c>
      <c r="J75" s="50" t="s">
        <v>30</v>
      </c>
      <c r="K75" s="22" t="e">
        <f>AVA!#REF!</f>
        <v>#REF!</v>
      </c>
      <c r="L75" s="22"/>
      <c r="AK75" s="215"/>
      <c r="AL75" s="215"/>
    </row>
    <row r="76" spans="2:38" ht="14.4">
      <c r="B76" s="224" t="s">
        <v>4</v>
      </c>
      <c r="C76" s="194" t="s">
        <v>169</v>
      </c>
      <c r="D76" s="126" t="s">
        <v>18</v>
      </c>
      <c r="E76" s="22">
        <v>2018</v>
      </c>
      <c r="F76" s="27"/>
      <c r="G76" s="27"/>
      <c r="I76" s="14">
        <f>W$11*8760*3.6*10^-3</f>
        <v>53.611200000000004</v>
      </c>
      <c r="J76" s="50" t="s">
        <v>30</v>
      </c>
      <c r="K76" s="22" t="e">
        <f>AVA!#REF!</f>
        <v>#REF!</v>
      </c>
      <c r="L76" s="22"/>
      <c r="M76" s="21"/>
      <c r="AK76" s="78"/>
      <c r="AL76" s="78"/>
    </row>
    <row r="77" spans="2:38" ht="14.4">
      <c r="B77" s="224" t="s">
        <v>4</v>
      </c>
      <c r="C77" s="194" t="s">
        <v>169</v>
      </c>
      <c r="D77" s="126" t="s">
        <v>18</v>
      </c>
      <c r="E77" s="22">
        <v>2018</v>
      </c>
      <c r="F77" s="27"/>
      <c r="G77" s="27"/>
      <c r="I77" s="14">
        <f>X$11*8760*3.6*10^-3</f>
        <v>40.9968</v>
      </c>
      <c r="J77" s="50" t="s">
        <v>30</v>
      </c>
      <c r="K77" s="22" t="e">
        <f>AVA!#REF!</f>
        <v>#REF!</v>
      </c>
      <c r="L77" s="22"/>
      <c r="M77" s="21"/>
      <c r="N77" s="20"/>
      <c r="O77" s="27"/>
      <c r="P77" s="27"/>
      <c r="AK77" s="78"/>
      <c r="AL77" s="77"/>
    </row>
    <row r="78" spans="2:38" ht="14.4">
      <c r="B78" s="224" t="s">
        <v>4</v>
      </c>
      <c r="C78" s="194" t="s">
        <v>169</v>
      </c>
      <c r="D78" s="29" t="s">
        <v>18</v>
      </c>
      <c r="E78" s="22">
        <v>2018</v>
      </c>
      <c r="F78" s="27"/>
      <c r="G78" s="27"/>
      <c r="H78" s="14">
        <f>W$12*8760*3.6*10^-3</f>
        <v>23.336639999999999</v>
      </c>
      <c r="J78" s="50" t="s">
        <v>30</v>
      </c>
      <c r="K78" s="22" t="e">
        <f>AVA!#REF!</f>
        <v>#REF!</v>
      </c>
      <c r="L78" s="22"/>
      <c r="M78" s="21"/>
      <c r="N78" s="76"/>
      <c r="O78" s="21"/>
      <c r="Q78" s="21"/>
      <c r="S78" s="21"/>
      <c r="U78" s="21"/>
      <c r="W78" s="21"/>
      <c r="AK78" s="78"/>
      <c r="AL78" s="77"/>
    </row>
    <row r="79" spans="2:38" ht="14.4">
      <c r="B79" s="224" t="s">
        <v>4</v>
      </c>
      <c r="C79" s="194" t="s">
        <v>169</v>
      </c>
      <c r="D79" s="126" t="s">
        <v>18</v>
      </c>
      <c r="E79" s="22">
        <v>2018</v>
      </c>
      <c r="H79" s="14">
        <f>X$12*8760*3.6*10^-3</f>
        <v>21.444479999999999</v>
      </c>
      <c r="J79" s="50" t="s">
        <v>30</v>
      </c>
      <c r="K79" s="22" t="e">
        <f>AVA!#REF!</f>
        <v>#REF!</v>
      </c>
      <c r="L79" s="22"/>
      <c r="M79" s="21"/>
      <c r="N79" s="76"/>
      <c r="O79" s="21"/>
      <c r="Q79" s="21"/>
      <c r="S79" s="21"/>
      <c r="U79" s="21"/>
      <c r="W79" s="21"/>
      <c r="AK79" s="78"/>
      <c r="AL79" s="77"/>
    </row>
    <row r="80" spans="2:38" ht="14.4">
      <c r="C80" s="194" t="s">
        <v>169</v>
      </c>
      <c r="D80" s="126" t="s">
        <v>18</v>
      </c>
      <c r="E80" s="22">
        <v>2018</v>
      </c>
      <c r="I80" s="14">
        <f>W$13*8760*3.6*10^-3</f>
        <v>19.394639999999999</v>
      </c>
      <c r="J80" s="50" t="s">
        <v>30</v>
      </c>
      <c r="K80" s="22" t="str">
        <f>AVA!$D$9</f>
        <v>IMPELC-SEDE</v>
      </c>
      <c r="L80" s="22"/>
      <c r="M80" s="21"/>
      <c r="N80" s="76"/>
      <c r="O80" s="21"/>
      <c r="P80" s="21"/>
      <c r="Q80" s="21"/>
      <c r="R80" s="21"/>
      <c r="S80" s="21"/>
      <c r="T80" s="21"/>
      <c r="U80" s="21"/>
      <c r="V80" s="21"/>
      <c r="W80" s="21"/>
      <c r="AK80" s="77"/>
      <c r="AL80" s="77"/>
    </row>
    <row r="81" spans="2:38" ht="14.4">
      <c r="C81" s="194" t="s">
        <v>169</v>
      </c>
      <c r="D81" s="126" t="s">
        <v>18</v>
      </c>
      <c r="E81" s="22">
        <v>2018</v>
      </c>
      <c r="I81" s="14">
        <f>X$13*8760*3.6*10^-3</f>
        <v>19.394639999999999</v>
      </c>
      <c r="J81" s="50" t="s">
        <v>30</v>
      </c>
      <c r="K81" s="22" t="str">
        <f>AVA!$D$10</f>
        <v>EXPELC-SEDE</v>
      </c>
      <c r="L81" s="22"/>
      <c r="M81" s="21"/>
      <c r="N81" s="76"/>
      <c r="O81" s="21"/>
      <c r="Q81" s="21"/>
      <c r="S81" s="21"/>
      <c r="U81" s="21"/>
      <c r="W81" s="21"/>
      <c r="AK81" s="78"/>
      <c r="AL81" s="77"/>
    </row>
    <row r="82" spans="2:38" ht="14.4">
      <c r="C82" s="194" t="s">
        <v>169</v>
      </c>
      <c r="D82" s="29" t="s">
        <v>18</v>
      </c>
      <c r="E82" s="22">
        <v>2018</v>
      </c>
      <c r="I82" s="14">
        <f>X$9*8760*3.6*10^-3</f>
        <v>22.075200000000002</v>
      </c>
      <c r="J82" s="50" t="s">
        <v>30</v>
      </c>
      <c r="K82" s="22" t="str">
        <f>AVA!$D$11</f>
        <v>IMPELC-SELT</v>
      </c>
      <c r="L82" s="22"/>
      <c r="M82" s="21"/>
      <c r="AK82" s="77"/>
      <c r="AL82" s="77"/>
    </row>
    <row r="83" spans="2:38" ht="14.4">
      <c r="C83" s="194" t="s">
        <v>169</v>
      </c>
      <c r="D83" s="29" t="s">
        <v>18</v>
      </c>
      <c r="E83" s="22">
        <v>2018</v>
      </c>
      <c r="I83" s="14">
        <f>W$9*8760*3.6*10^-3</f>
        <v>22.075200000000002</v>
      </c>
      <c r="J83" s="50" t="s">
        <v>30</v>
      </c>
      <c r="K83" s="22" t="str">
        <f>AVA!$D$12</f>
        <v>EXPELC-SELT</v>
      </c>
      <c r="L83" s="22"/>
      <c r="M83" s="21"/>
      <c r="AK83" s="78"/>
      <c r="AL83" s="78"/>
    </row>
    <row r="84" spans="2:38" ht="14.4">
      <c r="C84" s="194" t="s">
        <v>169</v>
      </c>
      <c r="D84" s="29" t="s">
        <v>18</v>
      </c>
      <c r="E84" s="22">
        <v>2018</v>
      </c>
      <c r="I84" s="14">
        <f>X$10*8760*3.6*10^-3</f>
        <v>18.921600000000002</v>
      </c>
      <c r="J84" s="50" t="s">
        <v>30</v>
      </c>
      <c r="K84" s="22" t="str">
        <f>AVA!$D$13</f>
        <v>IMPELC-SEPL</v>
      </c>
      <c r="L84" s="22"/>
      <c r="M84" s="21"/>
      <c r="AK84" s="78"/>
      <c r="AL84" s="78"/>
    </row>
    <row r="85" spans="2:38" ht="14.4">
      <c r="C85" s="194" t="s">
        <v>169</v>
      </c>
      <c r="D85" s="29" t="s">
        <v>18</v>
      </c>
      <c r="E85" s="22">
        <v>2018</v>
      </c>
      <c r="I85" s="14">
        <f>W$10*8760*3.6*10^-3</f>
        <v>18.921600000000002</v>
      </c>
      <c r="J85" s="50" t="s">
        <v>30</v>
      </c>
      <c r="K85" s="22" t="str">
        <f>AVA!$D$14</f>
        <v>EXPELC-SEPL</v>
      </c>
      <c r="L85" s="22"/>
      <c r="M85" s="21"/>
      <c r="AK85" s="78"/>
      <c r="AL85" s="77"/>
    </row>
    <row r="86" spans="2:38" ht="14.4">
      <c r="B86" s="224" t="s">
        <v>4</v>
      </c>
      <c r="C86" s="194" t="s">
        <v>169</v>
      </c>
      <c r="D86" s="29" t="s">
        <v>18</v>
      </c>
      <c r="E86" s="22">
        <v>2018</v>
      </c>
      <c r="F86" s="14">
        <f>X$17*8760*3.6*10^-3</f>
        <v>34.689599999999999</v>
      </c>
      <c r="H86" s="14">
        <f>X$18*8760*3.6*10^-3</f>
        <v>42.573599999999999</v>
      </c>
      <c r="J86" s="50" t="s">
        <v>30</v>
      </c>
      <c r="K86" s="22">
        <f>AVA!$D$15</f>
        <v>0</v>
      </c>
      <c r="L86" s="22"/>
      <c r="M86" s="21"/>
    </row>
    <row r="87" spans="2:38" ht="14.4">
      <c r="B87" s="224" t="s">
        <v>4</v>
      </c>
      <c r="C87" s="194" t="s">
        <v>169</v>
      </c>
      <c r="D87" s="29" t="s">
        <v>18</v>
      </c>
      <c r="E87" s="22">
        <v>2018</v>
      </c>
      <c r="F87" s="14">
        <f>W$17*8760*3.6*10^-3</f>
        <v>47.304000000000002</v>
      </c>
      <c r="H87" s="14">
        <f>W$18*8760*3.6*10^-3</f>
        <v>42.573599999999999</v>
      </c>
      <c r="J87" s="50" t="s">
        <v>30</v>
      </c>
      <c r="K87" s="22">
        <f>AVA!$D$16</f>
        <v>0</v>
      </c>
      <c r="L87" s="22"/>
      <c r="M87" s="21"/>
      <c r="N87" s="20"/>
      <c r="O87" s="27"/>
      <c r="P87" s="27"/>
    </row>
    <row r="88" spans="2:38" ht="14.4">
      <c r="B88" s="224" t="s">
        <v>4</v>
      </c>
      <c r="C88" s="52" t="s">
        <v>17</v>
      </c>
      <c r="D88" s="112" t="s">
        <v>18</v>
      </c>
      <c r="E88" s="113">
        <v>2019</v>
      </c>
      <c r="F88" s="111">
        <f>Z$15*8760*3.6*10^-3</f>
        <v>67.644720000000007</v>
      </c>
      <c r="G88" s="111">
        <f>Z$14*8760*3.6*10^-3</f>
        <v>45.727200000000003</v>
      </c>
      <c r="H88" s="111"/>
      <c r="I88" s="111"/>
      <c r="J88" s="114" t="s">
        <v>30</v>
      </c>
      <c r="K88" s="52" t="e">
        <f>AVA!#REF!</f>
        <v>#REF!</v>
      </c>
      <c r="L88" s="22"/>
      <c r="M88" s="21"/>
      <c r="N88" s="30"/>
      <c r="O88" s="76"/>
      <c r="P88" s="30"/>
      <c r="Q88" s="30"/>
      <c r="R88" s="30"/>
      <c r="S88" s="30"/>
      <c r="T88" s="30"/>
      <c r="U88" s="30"/>
      <c r="V88" s="30"/>
      <c r="W88" s="30"/>
      <c r="X88" s="30"/>
      <c r="AG88" s="216"/>
      <c r="AH88" s="216"/>
      <c r="AI88" s="216"/>
      <c r="AJ88" s="216"/>
    </row>
    <row r="89" spans="2:38" ht="14.4">
      <c r="B89" s="224" t="s">
        <v>4</v>
      </c>
      <c r="C89" s="22" t="s">
        <v>17</v>
      </c>
      <c r="D89" s="29" t="s">
        <v>18</v>
      </c>
      <c r="E89" s="23">
        <v>2019</v>
      </c>
      <c r="F89" s="14">
        <f>Y$15*8760*3.6*10^-3</f>
        <v>66.067920000000001</v>
      </c>
      <c r="G89" s="14">
        <f>Y$14*8760*3.6*10^-3</f>
        <v>63.072000000000003</v>
      </c>
      <c r="J89" s="50" t="s">
        <v>30</v>
      </c>
      <c r="K89" s="22" t="e">
        <f>AVA!#REF!</f>
        <v>#REF!</v>
      </c>
      <c r="L89" s="22"/>
      <c r="M89" s="21"/>
      <c r="N89" s="156"/>
      <c r="O89" s="211"/>
      <c r="P89" s="211"/>
      <c r="Q89" s="215"/>
      <c r="R89" s="215"/>
      <c r="S89" s="215"/>
      <c r="T89" s="215"/>
      <c r="U89" s="215"/>
      <c r="V89" s="215"/>
      <c r="W89" s="215"/>
      <c r="X89" s="215"/>
      <c r="Y89" s="215"/>
      <c r="Z89" s="215"/>
      <c r="AA89" s="215"/>
      <c r="AB89" s="215"/>
      <c r="AC89" s="215"/>
      <c r="AD89" s="215"/>
      <c r="AE89" s="216"/>
      <c r="AF89" s="216"/>
      <c r="AG89" s="77"/>
      <c r="AH89" s="78"/>
      <c r="AI89" s="77"/>
      <c r="AJ89" s="78"/>
    </row>
    <row r="90" spans="2:38" ht="14.4">
      <c r="B90" s="224" t="s">
        <v>4</v>
      </c>
      <c r="C90" s="22" t="s">
        <v>17</v>
      </c>
      <c r="D90" s="29" t="s">
        <v>18</v>
      </c>
      <c r="E90" s="23">
        <v>2019</v>
      </c>
      <c r="F90" s="27"/>
      <c r="G90" s="27"/>
      <c r="H90" s="14">
        <f>Z$16*8760*3.6*10^-3</f>
        <v>67.644720000000007</v>
      </c>
      <c r="J90" s="50" t="s">
        <v>30</v>
      </c>
      <c r="K90" s="22" t="e">
        <f>AVA!#REF!</f>
        <v>#REF!</v>
      </c>
      <c r="L90" s="22"/>
      <c r="M90" s="21"/>
      <c r="N90" s="20"/>
      <c r="O90" s="159"/>
      <c r="P90" s="161"/>
      <c r="Q90" s="78"/>
      <c r="R90" s="77"/>
      <c r="S90" s="78"/>
      <c r="T90" s="77"/>
      <c r="U90" s="78"/>
      <c r="V90" s="77"/>
      <c r="W90" s="78"/>
      <c r="X90" s="77"/>
      <c r="Y90" s="78"/>
      <c r="Z90" s="77"/>
      <c r="AA90" s="78"/>
      <c r="AB90" s="77"/>
      <c r="AC90" s="78"/>
      <c r="AD90" s="78"/>
      <c r="AE90" s="77"/>
      <c r="AF90" s="78"/>
      <c r="AG90" s="77"/>
      <c r="AH90" s="77"/>
      <c r="AI90" s="77"/>
      <c r="AJ90" s="77"/>
    </row>
    <row r="91" spans="2:38" ht="14.4">
      <c r="B91" s="224" t="s">
        <v>4</v>
      </c>
      <c r="C91" s="22" t="s">
        <v>17</v>
      </c>
      <c r="D91" s="29" t="s">
        <v>18</v>
      </c>
      <c r="E91" s="23">
        <v>2019</v>
      </c>
      <c r="F91" s="27"/>
      <c r="G91" s="27"/>
      <c r="H91" s="14">
        <f>Y$16*8760*3.6*10^-3</f>
        <v>66.067920000000001</v>
      </c>
      <c r="J91" s="50" t="s">
        <v>30</v>
      </c>
      <c r="K91" s="22" t="e">
        <f>AVA!#REF!</f>
        <v>#REF!</v>
      </c>
      <c r="L91" s="22"/>
      <c r="M91" s="21"/>
      <c r="N91" s="20"/>
      <c r="O91" s="73"/>
      <c r="P91" s="160"/>
      <c r="Q91" s="78"/>
      <c r="R91" s="77"/>
      <c r="S91" s="78"/>
      <c r="T91" s="77"/>
      <c r="U91" s="77"/>
      <c r="V91" s="77"/>
      <c r="W91" s="77"/>
      <c r="X91" s="77"/>
      <c r="Y91" s="77"/>
      <c r="Z91" s="77"/>
      <c r="AA91" s="77"/>
      <c r="AB91" s="77"/>
      <c r="AC91" s="78"/>
      <c r="AD91" s="77"/>
      <c r="AE91" s="77"/>
      <c r="AF91" s="77"/>
      <c r="AG91" s="78"/>
      <c r="AH91" s="77"/>
      <c r="AI91" s="78"/>
      <c r="AJ91" s="77"/>
    </row>
    <row r="92" spans="2:38" ht="14.4">
      <c r="B92" s="224" t="s">
        <v>4</v>
      </c>
      <c r="C92" s="22" t="s">
        <v>17</v>
      </c>
      <c r="D92" s="29" t="s">
        <v>18</v>
      </c>
      <c r="E92" s="23">
        <v>2019</v>
      </c>
      <c r="F92" s="27"/>
      <c r="G92" s="27"/>
      <c r="I92" s="14">
        <f>Y$11*8760*3.6*10^-3</f>
        <v>53.611200000000004</v>
      </c>
      <c r="J92" s="50" t="s">
        <v>30</v>
      </c>
      <c r="K92" s="22" t="e">
        <f>AVA!#REF!</f>
        <v>#REF!</v>
      </c>
      <c r="L92" s="21"/>
      <c r="M92" s="21"/>
      <c r="N92" s="20"/>
      <c r="O92" s="73"/>
      <c r="P92" s="160"/>
      <c r="Q92" s="78"/>
      <c r="R92" s="77"/>
      <c r="S92" s="78"/>
      <c r="T92" s="77"/>
      <c r="U92" s="78"/>
      <c r="V92" s="77"/>
      <c r="W92" s="78"/>
      <c r="X92" s="77"/>
      <c r="Y92" s="78"/>
      <c r="Z92" s="77"/>
      <c r="AA92" s="78"/>
      <c r="AB92" s="77"/>
      <c r="AC92" s="78"/>
      <c r="AD92" s="77"/>
      <c r="AE92" s="78"/>
      <c r="AF92" s="77"/>
      <c r="AG92" s="78"/>
      <c r="AH92" s="77"/>
      <c r="AI92" s="78"/>
      <c r="AJ92" s="77"/>
    </row>
    <row r="93" spans="2:38" ht="14.4">
      <c r="B93" s="224" t="s">
        <v>4</v>
      </c>
      <c r="C93" s="22" t="s">
        <v>17</v>
      </c>
      <c r="D93" s="29" t="s">
        <v>18</v>
      </c>
      <c r="E93" s="23">
        <v>2019</v>
      </c>
      <c r="F93" s="27"/>
      <c r="G93" s="27"/>
      <c r="I93" s="14">
        <f>Z$11*8760*3.6*10^-3</f>
        <v>40.9968</v>
      </c>
      <c r="J93" s="50" t="s">
        <v>30</v>
      </c>
      <c r="K93" s="22" t="e">
        <f>AVA!#REF!</f>
        <v>#REF!</v>
      </c>
      <c r="L93" s="21"/>
      <c r="M93" s="21"/>
      <c r="N93" s="20"/>
      <c r="O93" s="158"/>
      <c r="P93" s="157"/>
      <c r="Q93" s="78"/>
      <c r="R93" s="77"/>
      <c r="S93" s="78"/>
      <c r="T93" s="77"/>
      <c r="U93" s="78"/>
      <c r="V93" s="77"/>
      <c r="W93" s="78"/>
      <c r="X93" s="77"/>
      <c r="Y93" s="78"/>
      <c r="Z93" s="77"/>
      <c r="AA93" s="78"/>
      <c r="AB93" s="77"/>
      <c r="AC93" s="78"/>
      <c r="AD93" s="77"/>
      <c r="AE93" s="78"/>
      <c r="AF93" s="77"/>
      <c r="AG93" s="77"/>
      <c r="AH93" s="77"/>
      <c r="AI93" s="77"/>
      <c r="AJ93" s="77"/>
    </row>
    <row r="94" spans="2:38" ht="14.4">
      <c r="B94" s="224" t="s">
        <v>4</v>
      </c>
      <c r="C94" s="22" t="s">
        <v>17</v>
      </c>
      <c r="D94" s="29" t="s">
        <v>18</v>
      </c>
      <c r="E94" s="23">
        <v>2019</v>
      </c>
      <c r="F94" s="27"/>
      <c r="G94" s="27"/>
      <c r="H94" s="14">
        <f>Y$12*8760*3.6*10^-3</f>
        <v>23.336639999999999</v>
      </c>
      <c r="J94" s="50" t="s">
        <v>30</v>
      </c>
      <c r="K94" s="22" t="e">
        <f>AVA!#REF!</f>
        <v>#REF!</v>
      </c>
      <c r="L94" s="21"/>
      <c r="M94" s="21"/>
      <c r="N94" s="20"/>
      <c r="O94" s="73"/>
      <c r="P94" s="160"/>
      <c r="Q94" s="78"/>
      <c r="R94" s="77"/>
      <c r="S94" s="78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8"/>
      <c r="AH94" s="77"/>
      <c r="AI94" s="78"/>
      <c r="AJ94" s="77"/>
    </row>
    <row r="95" spans="2:38" ht="14.4">
      <c r="B95" s="224" t="s">
        <v>4</v>
      </c>
      <c r="C95" s="22" t="s">
        <v>17</v>
      </c>
      <c r="D95" s="29" t="s">
        <v>18</v>
      </c>
      <c r="E95" s="23">
        <v>2019</v>
      </c>
      <c r="H95" s="14">
        <f>Z$12*8760*3.6*10^-3</f>
        <v>21.444479999999999</v>
      </c>
      <c r="J95" s="50" t="s">
        <v>30</v>
      </c>
      <c r="K95" s="22" t="e">
        <f>AVA!#REF!</f>
        <v>#REF!</v>
      </c>
      <c r="L95" s="21"/>
      <c r="M95" s="21"/>
      <c r="N95" s="20"/>
      <c r="O95" s="73"/>
      <c r="P95" s="160"/>
      <c r="Q95" s="78"/>
      <c r="R95" s="77"/>
      <c r="S95" s="78"/>
      <c r="T95" s="77"/>
      <c r="U95" s="78"/>
      <c r="V95" s="77"/>
      <c r="W95" s="78"/>
      <c r="X95" s="77"/>
      <c r="Y95" s="78"/>
      <c r="Z95" s="77"/>
      <c r="AA95" s="78"/>
      <c r="AB95" s="77"/>
      <c r="AC95" s="78"/>
      <c r="AD95" s="77"/>
      <c r="AE95" s="78"/>
      <c r="AF95" s="77"/>
      <c r="AG95" s="77"/>
      <c r="AH95" s="78"/>
      <c r="AI95" s="77"/>
      <c r="AJ95" s="78"/>
    </row>
    <row r="96" spans="2:38" ht="14.4">
      <c r="C96" s="22" t="s">
        <v>17</v>
      </c>
      <c r="D96" s="29" t="s">
        <v>18</v>
      </c>
      <c r="E96" s="23">
        <v>2019</v>
      </c>
      <c r="I96" s="14">
        <f>Y$13*8760*3.6*10^-3</f>
        <v>19.394639999999999</v>
      </c>
      <c r="J96" s="50" t="s">
        <v>30</v>
      </c>
      <c r="K96" s="22" t="str">
        <f>AVA!$D$9</f>
        <v>IMPELC-SEDE</v>
      </c>
      <c r="L96" s="21"/>
      <c r="M96" s="21"/>
      <c r="N96" s="20"/>
      <c r="O96" s="160"/>
      <c r="P96" s="15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8"/>
      <c r="AD96" s="78"/>
      <c r="AE96" s="77"/>
      <c r="AF96" s="78"/>
      <c r="AG96" s="77"/>
      <c r="AH96" s="78"/>
      <c r="AI96" s="77"/>
      <c r="AJ96" s="78"/>
    </row>
    <row r="97" spans="2:36" ht="14.4">
      <c r="C97" s="22" t="s">
        <v>17</v>
      </c>
      <c r="D97" s="29" t="s">
        <v>18</v>
      </c>
      <c r="E97" s="23">
        <v>2019</v>
      </c>
      <c r="I97" s="14">
        <f>Z$13*8760*3.6*10^-3</f>
        <v>19.394639999999999</v>
      </c>
      <c r="J97" s="50" t="s">
        <v>30</v>
      </c>
      <c r="K97" s="22" t="str">
        <f>AVA!$D$10</f>
        <v>EXPELC-SEDE</v>
      </c>
      <c r="L97" s="21"/>
      <c r="M97" s="21"/>
      <c r="N97" s="20"/>
      <c r="O97" s="158"/>
      <c r="P97" s="157"/>
      <c r="Q97" s="78"/>
      <c r="R97" s="77"/>
      <c r="S97" s="78"/>
      <c r="T97" s="77"/>
      <c r="U97" s="78"/>
      <c r="V97" s="77"/>
      <c r="W97" s="78"/>
      <c r="X97" s="78"/>
      <c r="Y97" s="78"/>
      <c r="Z97" s="78"/>
      <c r="AA97" s="78"/>
      <c r="AB97" s="78"/>
      <c r="AC97" s="78"/>
      <c r="AD97" s="78"/>
      <c r="AE97" s="77"/>
      <c r="AF97" s="78"/>
      <c r="AG97" s="77"/>
      <c r="AH97" s="78"/>
      <c r="AI97" s="77"/>
      <c r="AJ97" s="78"/>
    </row>
    <row r="98" spans="2:36" ht="14.4">
      <c r="C98" s="22" t="s">
        <v>17</v>
      </c>
      <c r="D98" s="29" t="s">
        <v>18</v>
      </c>
      <c r="E98" s="23">
        <v>2019</v>
      </c>
      <c r="I98" s="14">
        <f>Z$9*8760*3.6*10^-3</f>
        <v>22.075200000000002</v>
      </c>
      <c r="J98" s="50" t="s">
        <v>30</v>
      </c>
      <c r="K98" s="22" t="str">
        <f>AVA!$D$11</f>
        <v>IMPELC-SELT</v>
      </c>
      <c r="L98" s="21"/>
      <c r="M98" s="21"/>
      <c r="N98" s="20"/>
      <c r="O98" s="73"/>
      <c r="P98" s="160"/>
      <c r="Q98" s="78"/>
      <c r="R98" s="77"/>
      <c r="S98" s="78"/>
      <c r="T98" s="77"/>
      <c r="U98" s="78"/>
      <c r="V98" s="77"/>
      <c r="W98" s="78"/>
      <c r="X98" s="77"/>
      <c r="Y98" s="78"/>
      <c r="Z98" s="77"/>
      <c r="AA98" s="78"/>
      <c r="AB98" s="77"/>
      <c r="AC98" s="78"/>
      <c r="AD98" s="78"/>
      <c r="AE98" s="77"/>
      <c r="AF98" s="78"/>
    </row>
    <row r="99" spans="2:36" ht="14.4">
      <c r="C99" s="22" t="s">
        <v>17</v>
      </c>
      <c r="D99" s="29" t="s">
        <v>18</v>
      </c>
      <c r="E99" s="23">
        <v>2019</v>
      </c>
      <c r="I99" s="14">
        <f>Y$9*8760*3.6*10^-3</f>
        <v>22.075200000000002</v>
      </c>
      <c r="J99" s="50" t="s">
        <v>30</v>
      </c>
      <c r="K99" s="22" t="str">
        <f>AVA!$D$12</f>
        <v>EXPELC-SELT</v>
      </c>
      <c r="L99" s="21"/>
      <c r="M99" s="21"/>
    </row>
    <row r="100" spans="2:36" ht="14.4">
      <c r="C100" s="22" t="s">
        <v>17</v>
      </c>
      <c r="D100" s="29" t="s">
        <v>18</v>
      </c>
      <c r="E100" s="23">
        <v>2019</v>
      </c>
      <c r="I100" s="14">
        <f>Z$10*8760*3.6*10^-3</f>
        <v>18.921600000000002</v>
      </c>
      <c r="J100" s="50" t="s">
        <v>30</v>
      </c>
      <c r="K100" s="22" t="str">
        <f>AVA!$D$13</f>
        <v>IMPELC-SEPL</v>
      </c>
      <c r="L100" s="21"/>
      <c r="M100" s="21"/>
    </row>
    <row r="101" spans="2:36" ht="14.4">
      <c r="C101" s="22" t="s">
        <v>17</v>
      </c>
      <c r="D101" s="29" t="s">
        <v>18</v>
      </c>
      <c r="E101" s="23">
        <v>2019</v>
      </c>
      <c r="I101" s="14">
        <f>Y$10*8760*3.6*10^-3</f>
        <v>18.921600000000002</v>
      </c>
      <c r="J101" s="50" t="s">
        <v>30</v>
      </c>
      <c r="K101" s="22" t="str">
        <f>AVA!$D$14</f>
        <v>EXPELC-SEPL</v>
      </c>
      <c r="L101" s="21"/>
      <c r="M101" s="21"/>
    </row>
    <row r="102" spans="2:36" ht="14.4">
      <c r="B102" s="224" t="s">
        <v>4</v>
      </c>
      <c r="C102" s="22" t="s">
        <v>17</v>
      </c>
      <c r="D102" s="29" t="s">
        <v>18</v>
      </c>
      <c r="E102" s="23">
        <v>2019</v>
      </c>
      <c r="F102" s="14">
        <f>Z$17*8760*3.6*10^-3</f>
        <v>34.689599999999999</v>
      </c>
      <c r="H102" s="14">
        <f>Z$18*8760*3.6*10^-3</f>
        <v>42.573599999999999</v>
      </c>
      <c r="J102" s="50" t="s">
        <v>30</v>
      </c>
      <c r="K102" s="22">
        <f>AVA!$D$15</f>
        <v>0</v>
      </c>
      <c r="L102" s="21"/>
      <c r="M102" s="21"/>
    </row>
    <row r="103" spans="2:36" ht="14.4">
      <c r="B103" s="224" t="s">
        <v>4</v>
      </c>
      <c r="C103" s="22" t="s">
        <v>17</v>
      </c>
      <c r="D103" s="29" t="s">
        <v>18</v>
      </c>
      <c r="E103" s="23">
        <v>2019</v>
      </c>
      <c r="F103" s="14">
        <f>Y$17*8760*3.6*10^-3</f>
        <v>47.304000000000002</v>
      </c>
      <c r="H103" s="14">
        <f>Y$18*8760*3.6*10^-3</f>
        <v>42.573599999999999</v>
      </c>
      <c r="J103" s="50" t="s">
        <v>30</v>
      </c>
      <c r="K103" s="22">
        <f>AVA!$D$16</f>
        <v>0</v>
      </c>
      <c r="L103" s="21"/>
      <c r="M103" s="21"/>
    </row>
    <row r="104" spans="2:36" ht="14.4">
      <c r="B104" s="224" t="s">
        <v>4</v>
      </c>
      <c r="C104" s="52" t="s">
        <v>17</v>
      </c>
      <c r="D104" s="112" t="s">
        <v>18</v>
      </c>
      <c r="E104" s="113">
        <v>2020</v>
      </c>
      <c r="F104" s="111">
        <f>AB$15*8760*3.6*10^-3</f>
        <v>67.644720000000007</v>
      </c>
      <c r="G104" s="111">
        <f>AB$14*8760*3.6*10^-3</f>
        <v>45.727200000000003</v>
      </c>
      <c r="H104" s="111"/>
      <c r="I104" s="111"/>
      <c r="J104" s="114" t="s">
        <v>30</v>
      </c>
      <c r="K104" s="52" t="e">
        <f>AVA!#REF!</f>
        <v>#REF!</v>
      </c>
      <c r="L104" s="21"/>
      <c r="M104" s="21"/>
    </row>
    <row r="105" spans="2:36" ht="14.4">
      <c r="B105" s="224" t="s">
        <v>4</v>
      </c>
      <c r="C105" s="22" t="s">
        <v>17</v>
      </c>
      <c r="D105" s="29" t="s">
        <v>18</v>
      </c>
      <c r="E105" s="23">
        <v>2020</v>
      </c>
      <c r="F105" s="14">
        <f>AA$15*8760*3.6*10^-3</f>
        <v>66.067920000000001</v>
      </c>
      <c r="G105" s="14">
        <f>AA$14*8760*3.6*10^-3</f>
        <v>63.072000000000003</v>
      </c>
      <c r="J105" s="50" t="s">
        <v>30</v>
      </c>
      <c r="K105" s="22" t="e">
        <f>AVA!#REF!</f>
        <v>#REF!</v>
      </c>
      <c r="L105" s="21"/>
    </row>
    <row r="106" spans="2:36" ht="14.4">
      <c r="B106" s="224" t="s">
        <v>4</v>
      </c>
      <c r="C106" s="22" t="s">
        <v>17</v>
      </c>
      <c r="D106" s="29" t="s">
        <v>18</v>
      </c>
      <c r="E106" s="23">
        <v>2020</v>
      </c>
      <c r="F106" s="27"/>
      <c r="G106" s="27"/>
      <c r="H106" s="14">
        <f>AB$16*8760*3.6*10^-3</f>
        <v>67.644720000000007</v>
      </c>
      <c r="J106" s="50" t="s">
        <v>30</v>
      </c>
      <c r="K106" s="22" t="e">
        <f>AVA!#REF!</f>
        <v>#REF!</v>
      </c>
      <c r="L106" s="21"/>
    </row>
    <row r="107" spans="2:36" ht="14.4">
      <c r="B107" s="224" t="s">
        <v>4</v>
      </c>
      <c r="C107" s="22" t="s">
        <v>17</v>
      </c>
      <c r="D107" s="29" t="s">
        <v>18</v>
      </c>
      <c r="E107" s="23">
        <v>2020</v>
      </c>
      <c r="F107" s="27"/>
      <c r="G107" s="27"/>
      <c r="H107" s="14">
        <f>AA$16*8760*3.6*10^-3</f>
        <v>66.067920000000001</v>
      </c>
      <c r="J107" s="50" t="s">
        <v>30</v>
      </c>
      <c r="K107" s="22" t="e">
        <f>AVA!#REF!</f>
        <v>#REF!</v>
      </c>
      <c r="L107" s="21"/>
    </row>
    <row r="108" spans="2:36" ht="14.4">
      <c r="B108" s="224" t="s">
        <v>4</v>
      </c>
      <c r="C108" s="22" t="s">
        <v>17</v>
      </c>
      <c r="D108" s="29" t="s">
        <v>18</v>
      </c>
      <c r="E108" s="23">
        <v>2020</v>
      </c>
      <c r="F108" s="27"/>
      <c r="G108" s="27"/>
      <c r="I108" s="14">
        <f>AA$11*8760*3.6*10^-3</f>
        <v>53.611200000000004</v>
      </c>
      <c r="J108" s="50" t="s">
        <v>30</v>
      </c>
      <c r="K108" s="22" t="e">
        <f>AVA!#REF!</f>
        <v>#REF!</v>
      </c>
      <c r="L108" s="21"/>
    </row>
    <row r="109" spans="2:36" ht="14.4">
      <c r="B109" s="224" t="s">
        <v>4</v>
      </c>
      <c r="C109" s="22" t="s">
        <v>17</v>
      </c>
      <c r="D109" s="29" t="s">
        <v>18</v>
      </c>
      <c r="E109" s="23">
        <v>2020</v>
      </c>
      <c r="F109" s="27"/>
      <c r="G109" s="27"/>
      <c r="I109" s="14">
        <f>AB$11*8760*3.6*10^-3</f>
        <v>40.9968</v>
      </c>
      <c r="J109" s="50" t="s">
        <v>30</v>
      </c>
      <c r="K109" s="22" t="e">
        <f>AVA!#REF!</f>
        <v>#REF!</v>
      </c>
      <c r="L109" s="21"/>
    </row>
    <row r="110" spans="2:36" ht="14.4">
      <c r="B110" s="224" t="s">
        <v>4</v>
      </c>
      <c r="C110" s="22" t="s">
        <v>17</v>
      </c>
      <c r="D110" s="29" t="s">
        <v>18</v>
      </c>
      <c r="E110" s="23">
        <v>2020</v>
      </c>
      <c r="F110" s="27"/>
      <c r="G110" s="27"/>
      <c r="H110" s="14">
        <f>AA$12*8760*3.6*10^-3</f>
        <v>23.336639999999999</v>
      </c>
      <c r="J110" s="50" t="s">
        <v>30</v>
      </c>
      <c r="K110" s="22" t="e">
        <f>AVA!#REF!</f>
        <v>#REF!</v>
      </c>
      <c r="L110" s="21"/>
    </row>
    <row r="111" spans="2:36" ht="14.4">
      <c r="B111" s="224" t="s">
        <v>4</v>
      </c>
      <c r="C111" s="22" t="s">
        <v>17</v>
      </c>
      <c r="D111" s="29" t="s">
        <v>18</v>
      </c>
      <c r="E111" s="23">
        <v>2020</v>
      </c>
      <c r="H111" s="14">
        <f>AB$12*8760*3.6*10^-3</f>
        <v>21.444479999999999</v>
      </c>
      <c r="J111" s="50" t="s">
        <v>30</v>
      </c>
      <c r="K111" s="22" t="e">
        <f>AVA!#REF!</f>
        <v>#REF!</v>
      </c>
      <c r="L111" s="21"/>
    </row>
    <row r="112" spans="2:36" ht="14.4">
      <c r="C112" s="22" t="s">
        <v>17</v>
      </c>
      <c r="D112" s="29" t="s">
        <v>18</v>
      </c>
      <c r="E112" s="23">
        <v>2020</v>
      </c>
      <c r="I112" s="14">
        <f>AA$13*8760*3.6*10^-3</f>
        <v>19.394639999999999</v>
      </c>
      <c r="J112" s="50" t="s">
        <v>30</v>
      </c>
      <c r="K112" s="22" t="str">
        <f>AVA!$D$9</f>
        <v>IMPELC-SEDE</v>
      </c>
    </row>
    <row r="113" spans="2:18" ht="14.4">
      <c r="C113" s="22" t="s">
        <v>17</v>
      </c>
      <c r="D113" s="29" t="s">
        <v>18</v>
      </c>
      <c r="E113" s="23">
        <v>2020</v>
      </c>
      <c r="I113" s="14">
        <f>AB$13*8760*3.6*10^-3</f>
        <v>19.394639999999999</v>
      </c>
      <c r="J113" s="50" t="s">
        <v>30</v>
      </c>
      <c r="K113" s="22" t="str">
        <f>AVA!$D$10</f>
        <v>EXPELC-SEDE</v>
      </c>
    </row>
    <row r="114" spans="2:18" ht="14.4">
      <c r="C114" s="22" t="s">
        <v>17</v>
      </c>
      <c r="D114" s="29" t="s">
        <v>18</v>
      </c>
      <c r="E114" s="23">
        <v>2020</v>
      </c>
      <c r="I114" s="14">
        <f>AB$9*8760*3.6*10^-3</f>
        <v>22.075200000000002</v>
      </c>
      <c r="J114" s="50" t="s">
        <v>30</v>
      </c>
      <c r="K114" s="22" t="str">
        <f>AVA!$D$11</f>
        <v>IMPELC-SELT</v>
      </c>
    </row>
    <row r="115" spans="2:18" ht="14.4">
      <c r="C115" s="22" t="s">
        <v>17</v>
      </c>
      <c r="D115" s="29" t="s">
        <v>18</v>
      </c>
      <c r="E115" s="23">
        <v>2020</v>
      </c>
      <c r="I115" s="14">
        <f>AA$9*8760*3.6*10^-3</f>
        <v>22.075200000000002</v>
      </c>
      <c r="J115" s="50" t="s">
        <v>30</v>
      </c>
      <c r="K115" s="22" t="str">
        <f>AVA!$D$12</f>
        <v>EXPELC-SELT</v>
      </c>
    </row>
    <row r="116" spans="2:18" ht="14.4">
      <c r="C116" s="22" t="s">
        <v>17</v>
      </c>
      <c r="D116" s="29" t="s">
        <v>18</v>
      </c>
      <c r="E116" s="23">
        <v>2020</v>
      </c>
      <c r="I116" s="14">
        <f>AB$10*8760*3.6*10^-3</f>
        <v>18.921600000000002</v>
      </c>
      <c r="J116" s="50" t="s">
        <v>30</v>
      </c>
      <c r="K116" s="22" t="str">
        <f>AVA!$D$13</f>
        <v>IMPELC-SEPL</v>
      </c>
    </row>
    <row r="117" spans="2:18" ht="14.4">
      <c r="C117" s="22" t="s">
        <v>17</v>
      </c>
      <c r="D117" s="29" t="s">
        <v>18</v>
      </c>
      <c r="E117" s="23">
        <v>2020</v>
      </c>
      <c r="I117" s="14">
        <f>AA$10*8760*3.6*10^-3</f>
        <v>18.921600000000002</v>
      </c>
      <c r="J117" s="50" t="s">
        <v>30</v>
      </c>
      <c r="K117" s="22" t="str">
        <f>AVA!$D$14</f>
        <v>EXPELC-SEPL</v>
      </c>
    </row>
    <row r="118" spans="2:18" ht="14.4">
      <c r="B118" s="224" t="s">
        <v>4</v>
      </c>
      <c r="C118" s="22" t="s">
        <v>17</v>
      </c>
      <c r="D118" s="29" t="s">
        <v>18</v>
      </c>
      <c r="E118" s="23">
        <v>2020</v>
      </c>
      <c r="F118" s="14">
        <f>AB$17*8760*3.6*10^-3</f>
        <v>34.689599999999999</v>
      </c>
      <c r="H118" s="14">
        <f>AB$18*8760*3.6*10^-3</f>
        <v>42.573599999999999</v>
      </c>
      <c r="J118" s="50" t="s">
        <v>30</v>
      </c>
      <c r="K118" s="22">
        <f>AVA!$D$15</f>
        <v>0</v>
      </c>
    </row>
    <row r="119" spans="2:18" ht="14.4">
      <c r="B119" s="224" t="s">
        <v>4</v>
      </c>
      <c r="C119" s="22" t="s">
        <v>17</v>
      </c>
      <c r="D119" s="29" t="s">
        <v>18</v>
      </c>
      <c r="E119" s="23">
        <v>2020</v>
      </c>
      <c r="F119" s="14">
        <f>AA$17*8760*3.6*10^-3</f>
        <v>47.304000000000002</v>
      </c>
      <c r="H119" s="14">
        <f>AA$18*8760*3.6*10^-3</f>
        <v>42.573599999999999</v>
      </c>
      <c r="J119" s="50" t="s">
        <v>30</v>
      </c>
      <c r="K119" s="22">
        <f>AVA!$D$16</f>
        <v>0</v>
      </c>
    </row>
    <row r="120" spans="2:18" ht="14.4">
      <c r="B120" s="224" t="s">
        <v>4</v>
      </c>
      <c r="C120" s="52" t="s">
        <v>17</v>
      </c>
      <c r="D120" s="112" t="s">
        <v>18</v>
      </c>
      <c r="E120" s="113">
        <v>2025</v>
      </c>
      <c r="F120" s="111">
        <f>AD$15*8760*3.6*10^-3</f>
        <v>67.644720000000007</v>
      </c>
      <c r="G120" s="111">
        <f>AD$14*8760*3.6*10^-3</f>
        <v>45.727200000000003</v>
      </c>
      <c r="H120" s="111"/>
      <c r="I120" s="111"/>
      <c r="J120" s="114" t="s">
        <v>30</v>
      </c>
      <c r="K120" s="52" t="e">
        <f>AVA!#REF!</f>
        <v>#REF!</v>
      </c>
      <c r="O120" s="201"/>
      <c r="P120" s="201"/>
      <c r="Q120" s="201">
        <v>2030</v>
      </c>
      <c r="R120" s="201" t="s">
        <v>179</v>
      </c>
    </row>
    <row r="121" spans="2:18" ht="14.4">
      <c r="B121" s="224" t="s">
        <v>4</v>
      </c>
      <c r="C121" s="22" t="s">
        <v>17</v>
      </c>
      <c r="D121" s="29" t="s">
        <v>18</v>
      </c>
      <c r="E121" s="23">
        <v>2025</v>
      </c>
      <c r="F121" s="14">
        <f>AC$15*8760*3.6*10^-3</f>
        <v>66.067920000000001</v>
      </c>
      <c r="G121" s="14">
        <f>AC$14*8760*3.6*10^-3</f>
        <v>63.072000000000003</v>
      </c>
      <c r="J121" s="50" t="s">
        <v>30</v>
      </c>
      <c r="K121" s="22" t="e">
        <f>AVA!#REF!</f>
        <v>#REF!</v>
      </c>
      <c r="O121" s="201" t="s">
        <v>54</v>
      </c>
      <c r="P121" s="201"/>
      <c r="Q121" s="201" t="s">
        <v>195</v>
      </c>
      <c r="R121" s="201" t="s">
        <v>196</v>
      </c>
    </row>
    <row r="122" spans="2:18" ht="14.4">
      <c r="B122" s="224" t="s">
        <v>4</v>
      </c>
      <c r="C122" s="22" t="s">
        <v>17</v>
      </c>
      <c r="D122" s="29" t="s">
        <v>18</v>
      </c>
      <c r="E122" s="23">
        <v>2025</v>
      </c>
      <c r="H122" s="14">
        <f>AD$16*8760*3.6*10^-3</f>
        <v>67.644720000000007</v>
      </c>
      <c r="J122" s="50" t="s">
        <v>30</v>
      </c>
      <c r="K122" s="22" t="e">
        <f>AVA!#REF!</f>
        <v>#REF!</v>
      </c>
      <c r="O122" s="209" t="s">
        <v>71</v>
      </c>
      <c r="P122" s="209" t="s">
        <v>183</v>
      </c>
      <c r="Q122" s="209">
        <f>Capacity!K33</f>
        <v>78.839999999999989</v>
      </c>
      <c r="R122" s="209">
        <f>Capacity!L33</f>
        <v>0</v>
      </c>
    </row>
    <row r="123" spans="2:18" ht="14.4">
      <c r="B123" s="224" t="s">
        <v>4</v>
      </c>
      <c r="C123" s="22" t="s">
        <v>17</v>
      </c>
      <c r="D123" s="29" t="s">
        <v>18</v>
      </c>
      <c r="E123" s="23">
        <v>2025</v>
      </c>
      <c r="H123" s="14">
        <f>AC$16*8760*3.6*10^-3</f>
        <v>66.067920000000001</v>
      </c>
      <c r="J123" s="50" t="s">
        <v>30</v>
      </c>
      <c r="K123" s="22" t="e">
        <f>AVA!#REF!</f>
        <v>#REF!</v>
      </c>
      <c r="O123" s="206" t="s">
        <v>71</v>
      </c>
      <c r="P123" s="206" t="s">
        <v>186</v>
      </c>
      <c r="Q123" s="206">
        <f>Capacity!K34</f>
        <v>22.075199999999999</v>
      </c>
      <c r="R123" s="209">
        <f>Capacity!L34</f>
        <v>0</v>
      </c>
    </row>
    <row r="124" spans="2:18" ht="14.4">
      <c r="B124" s="224" t="s">
        <v>4</v>
      </c>
      <c r="C124" s="22" t="s">
        <v>17</v>
      </c>
      <c r="D124" s="29" t="s">
        <v>18</v>
      </c>
      <c r="E124" s="23">
        <v>2025</v>
      </c>
      <c r="I124" s="14">
        <f>AC$11*8760*3.6*10^-3</f>
        <v>53.611200000000004</v>
      </c>
      <c r="J124" s="50" t="s">
        <v>30</v>
      </c>
      <c r="K124" s="22" t="e">
        <f>AVA!#REF!</f>
        <v>#REF!</v>
      </c>
      <c r="O124" s="207" t="s">
        <v>71</v>
      </c>
      <c r="P124" s="207" t="s">
        <v>72</v>
      </c>
      <c r="Q124" s="207">
        <f>Capacity!K35</f>
        <v>104.0688</v>
      </c>
      <c r="R124" s="207">
        <f>Capacity!L35</f>
        <v>0</v>
      </c>
    </row>
    <row r="125" spans="2:18" ht="14.4">
      <c r="B125" s="224" t="s">
        <v>4</v>
      </c>
      <c r="C125" s="22" t="s">
        <v>17</v>
      </c>
      <c r="D125" s="29" t="s">
        <v>18</v>
      </c>
      <c r="E125" s="23">
        <v>2025</v>
      </c>
      <c r="I125" s="14">
        <f>AD$11*8760*3.6*10^-3</f>
        <v>40.9968</v>
      </c>
      <c r="J125" s="50" t="s">
        <v>30</v>
      </c>
      <c r="K125" s="22" t="e">
        <f>AVA!#REF!</f>
        <v>#REF!</v>
      </c>
      <c r="O125" s="207" t="s">
        <v>72</v>
      </c>
      <c r="P125" s="207" t="s">
        <v>71</v>
      </c>
      <c r="Q125" s="207">
        <f>Capacity!K36</f>
        <v>104.0688</v>
      </c>
      <c r="R125" s="207">
        <f>Capacity!L36</f>
        <v>0</v>
      </c>
    </row>
    <row r="126" spans="2:18" ht="14.4">
      <c r="B126" s="224" t="s">
        <v>4</v>
      </c>
      <c r="C126" s="22" t="s">
        <v>17</v>
      </c>
      <c r="D126" s="29" t="s">
        <v>18</v>
      </c>
      <c r="E126" s="23">
        <v>2025</v>
      </c>
      <c r="H126" s="14">
        <f>AC$12*8760*3.6*10^-3</f>
        <v>23.336639999999999</v>
      </c>
      <c r="J126" s="50" t="s">
        <v>30</v>
      </c>
      <c r="K126" s="22" t="e">
        <f>AVA!#REF!</f>
        <v>#REF!</v>
      </c>
      <c r="O126" s="206" t="s">
        <v>72</v>
      </c>
      <c r="P126" s="206" t="s">
        <v>186</v>
      </c>
      <c r="Q126" s="206">
        <f>Capacity!K37</f>
        <v>63.071999999999996</v>
      </c>
      <c r="R126" s="209">
        <f>Capacity!L37</f>
        <v>6.9379199999999992</v>
      </c>
    </row>
    <row r="127" spans="2:18" ht="14.4">
      <c r="B127" s="224" t="s">
        <v>4</v>
      </c>
      <c r="C127" s="22" t="s">
        <v>17</v>
      </c>
      <c r="D127" s="29" t="s">
        <v>18</v>
      </c>
      <c r="E127" s="23">
        <v>2025</v>
      </c>
      <c r="H127" s="14">
        <f>AD$12*8760*3.6*10^-3</f>
        <v>21.444479999999999</v>
      </c>
      <c r="J127" s="50" t="s">
        <v>30</v>
      </c>
      <c r="K127" s="22" t="e">
        <f>AVA!#REF!</f>
        <v>#REF!</v>
      </c>
      <c r="O127" s="207" t="s">
        <v>72</v>
      </c>
      <c r="P127" s="207" t="s">
        <v>73</v>
      </c>
      <c r="Q127" s="207">
        <f>Capacity!K38</f>
        <v>274.36320000000001</v>
      </c>
      <c r="R127" s="207">
        <f>Capacity!L38</f>
        <v>6.6225599999999991</v>
      </c>
    </row>
    <row r="128" spans="2:18" ht="14.4">
      <c r="C128" s="22" t="s">
        <v>17</v>
      </c>
      <c r="D128" s="29" t="s">
        <v>18</v>
      </c>
      <c r="E128" s="23">
        <v>2025</v>
      </c>
      <c r="I128" s="14">
        <f>AC$13*8760*3.6*10^-3</f>
        <v>19.394639999999999</v>
      </c>
      <c r="J128" s="50" t="s">
        <v>30</v>
      </c>
      <c r="K128" s="22" t="str">
        <f>AVA!$D$9</f>
        <v>IMPELC-SEDE</v>
      </c>
      <c r="O128" s="207" t="s">
        <v>73</v>
      </c>
      <c r="P128" s="207" t="s">
        <v>72</v>
      </c>
      <c r="Q128" s="207">
        <f>Capacity!K39</f>
        <v>274.36320000000001</v>
      </c>
      <c r="R128" s="207">
        <f>Capacity!L39</f>
        <v>6.6225599999999991</v>
      </c>
    </row>
    <row r="129" spans="2:18" ht="14.4">
      <c r="C129" s="22" t="s">
        <v>17</v>
      </c>
      <c r="D129" s="29" t="s">
        <v>18</v>
      </c>
      <c r="E129" s="23">
        <v>2025</v>
      </c>
      <c r="I129" s="14">
        <f>AD$13*8760*3.6*10^-3</f>
        <v>19.394639999999999</v>
      </c>
      <c r="J129" s="50" t="s">
        <v>30</v>
      </c>
      <c r="K129" s="22" t="str">
        <f>AVA!$D$10</f>
        <v>EXPELC-SEDE</v>
      </c>
      <c r="O129" s="206" t="s">
        <v>73</v>
      </c>
      <c r="P129" s="206" t="s">
        <v>184</v>
      </c>
      <c r="Q129" s="206">
        <f>Capacity!K40</f>
        <v>67.802399999999992</v>
      </c>
      <c r="R129" s="209">
        <f>Capacity!L40</f>
        <v>0</v>
      </c>
    </row>
    <row r="130" spans="2:18" ht="14.4">
      <c r="C130" s="22" t="s">
        <v>17</v>
      </c>
      <c r="D130" s="29" t="s">
        <v>18</v>
      </c>
      <c r="E130" s="23">
        <v>2025</v>
      </c>
      <c r="I130" s="14">
        <f>AD$9*8760*3.6*10^-3</f>
        <v>22.075200000000002</v>
      </c>
      <c r="J130" s="50" t="s">
        <v>30</v>
      </c>
      <c r="K130" s="22" t="str">
        <f>AVA!$D$11</f>
        <v>IMPELC-SELT</v>
      </c>
      <c r="O130" s="207" t="s">
        <v>73</v>
      </c>
      <c r="P130" s="207" t="s">
        <v>74</v>
      </c>
      <c r="Q130" s="207">
        <f>Capacity!K41</f>
        <v>227.05919999999998</v>
      </c>
      <c r="R130" s="207">
        <f>Capacity!L41</f>
        <v>0</v>
      </c>
    </row>
    <row r="131" spans="2:18" ht="14.4">
      <c r="C131" s="22" t="s">
        <v>17</v>
      </c>
      <c r="D131" s="29" t="s">
        <v>18</v>
      </c>
      <c r="E131" s="23">
        <v>2025</v>
      </c>
      <c r="I131" s="14">
        <f>AC$9*8760*3.6*10^-3</f>
        <v>22.075200000000002</v>
      </c>
      <c r="J131" s="50" t="s">
        <v>30</v>
      </c>
      <c r="K131" s="22" t="str">
        <f>AVA!$D$12</f>
        <v>EXPELC-SELT</v>
      </c>
      <c r="O131" s="201" t="s">
        <v>73</v>
      </c>
      <c r="P131" s="201" t="s">
        <v>190</v>
      </c>
      <c r="Q131" s="201">
        <f>Capacity!K42</f>
        <v>0</v>
      </c>
      <c r="R131" s="201">
        <f>Capacity!L42</f>
        <v>0.94607999999999992</v>
      </c>
    </row>
    <row r="132" spans="2:18" ht="14.4">
      <c r="C132" s="22" t="s">
        <v>17</v>
      </c>
      <c r="D132" s="29" t="s">
        <v>18</v>
      </c>
      <c r="E132" s="23">
        <v>2025</v>
      </c>
      <c r="I132" s="14">
        <f>AD$10*8760*3.6*10^-3</f>
        <v>18.921600000000002</v>
      </c>
      <c r="J132" s="50" t="s">
        <v>30</v>
      </c>
      <c r="K132" s="22" t="str">
        <f>AVA!$D$13</f>
        <v>IMPELC-SEPL</v>
      </c>
      <c r="O132" s="209" t="s">
        <v>73</v>
      </c>
      <c r="P132" s="209" t="s">
        <v>188</v>
      </c>
      <c r="Q132" s="209">
        <f>Capacity!K43</f>
        <v>21.444480000000002</v>
      </c>
      <c r="R132" s="209">
        <f>Capacity!L43</f>
        <v>18.60624</v>
      </c>
    </row>
    <row r="133" spans="2:18" ht="14.4">
      <c r="C133" s="22" t="s">
        <v>17</v>
      </c>
      <c r="D133" s="29" t="s">
        <v>18</v>
      </c>
      <c r="E133" s="23">
        <v>2025</v>
      </c>
      <c r="I133" s="14">
        <f>AC$10*8760*3.6*10^-3</f>
        <v>18.921600000000002</v>
      </c>
      <c r="J133" s="50" t="s">
        <v>30</v>
      </c>
      <c r="K133" s="22" t="str">
        <f>AVA!$D$14</f>
        <v>EXPELC-SEPL</v>
      </c>
      <c r="O133" s="205" t="s">
        <v>73</v>
      </c>
      <c r="P133" s="205" t="s">
        <v>183</v>
      </c>
      <c r="Q133" s="205">
        <f>Capacity!K44</f>
        <v>42.573599999999999</v>
      </c>
      <c r="R133" s="205">
        <f>Capacity!L44</f>
        <v>0</v>
      </c>
    </row>
    <row r="134" spans="2:18" ht="14.4">
      <c r="B134" s="224" t="s">
        <v>4</v>
      </c>
      <c r="C134" s="22" t="s">
        <v>17</v>
      </c>
      <c r="D134" s="29" t="s">
        <v>18</v>
      </c>
      <c r="E134" s="23">
        <v>2025</v>
      </c>
      <c r="F134" s="14">
        <f>AD$17*8760*3.6*10^-3</f>
        <v>34.689599999999999</v>
      </c>
      <c r="H134" s="14">
        <f>AD$18*8760*3.6*10^-3</f>
        <v>42.573599999999999</v>
      </c>
      <c r="J134" s="50" t="s">
        <v>30</v>
      </c>
      <c r="K134" s="22">
        <f>AVA!$D$15</f>
        <v>0</v>
      </c>
      <c r="O134" s="207" t="s">
        <v>74</v>
      </c>
      <c r="P134" s="207" t="s">
        <v>73</v>
      </c>
      <c r="Q134" s="207">
        <f>Capacity!K45</f>
        <v>227.05919999999998</v>
      </c>
      <c r="R134" s="207">
        <f>Capacity!L45</f>
        <v>0</v>
      </c>
    </row>
    <row r="135" spans="2:18" ht="14.4">
      <c r="B135" s="224" t="s">
        <v>4</v>
      </c>
      <c r="C135" s="22" t="s">
        <v>17</v>
      </c>
      <c r="D135" s="29" t="s">
        <v>18</v>
      </c>
      <c r="E135" s="23">
        <v>2025</v>
      </c>
      <c r="F135" s="14">
        <f>AC$17*8760*3.6*10^-3</f>
        <v>47.304000000000002</v>
      </c>
      <c r="H135" s="14">
        <f>AC$18*8760*3.6*10^-3</f>
        <v>42.573599999999999</v>
      </c>
      <c r="J135" s="50" t="s">
        <v>30</v>
      </c>
      <c r="K135" s="22">
        <f>AVA!$D$16</f>
        <v>0</v>
      </c>
      <c r="O135" s="206" t="s">
        <v>74</v>
      </c>
      <c r="P135" s="206" t="s">
        <v>192</v>
      </c>
      <c r="Q135" s="206">
        <f>Capacity!K46</f>
        <v>40.9968</v>
      </c>
      <c r="R135" s="209">
        <f>Capacity!L46</f>
        <v>0</v>
      </c>
    </row>
    <row r="136" spans="2:18" ht="14.4">
      <c r="B136" s="224" t="s">
        <v>4</v>
      </c>
      <c r="C136" s="52" t="s">
        <v>17</v>
      </c>
      <c r="D136" s="112" t="s">
        <v>18</v>
      </c>
      <c r="E136" s="113">
        <v>2030</v>
      </c>
      <c r="F136" s="111">
        <f>F120</f>
        <v>67.644720000000007</v>
      </c>
      <c r="G136" s="111">
        <f>G120</f>
        <v>45.727200000000003</v>
      </c>
      <c r="H136" s="111"/>
      <c r="I136" s="111"/>
      <c r="J136" s="114" t="s">
        <v>30</v>
      </c>
      <c r="K136" s="52" t="e">
        <f>AVA!#REF!</f>
        <v>#REF!</v>
      </c>
      <c r="O136" s="209" t="s">
        <v>74</v>
      </c>
      <c r="P136" s="209" t="s">
        <v>187</v>
      </c>
      <c r="Q136" s="209">
        <f>Capacity!K47</f>
        <v>40.9968</v>
      </c>
      <c r="R136" s="209">
        <f>Capacity!L47</f>
        <v>0</v>
      </c>
    </row>
    <row r="137" spans="2:18" ht="14.4">
      <c r="B137" s="224" t="s">
        <v>4</v>
      </c>
      <c r="C137" s="22" t="s">
        <v>17</v>
      </c>
      <c r="D137" s="29" t="s">
        <v>18</v>
      </c>
      <c r="E137" s="23">
        <v>2030</v>
      </c>
      <c r="F137" s="208">
        <f>F121</f>
        <v>66.067920000000001</v>
      </c>
      <c r="G137" s="208">
        <f>G121</f>
        <v>63.072000000000003</v>
      </c>
      <c r="J137" s="50" t="s">
        <v>30</v>
      </c>
      <c r="K137" s="22" t="e">
        <f>AVA!#REF!</f>
        <v>#REF!</v>
      </c>
      <c r="O137" s="209" t="s">
        <v>74</v>
      </c>
      <c r="P137" s="209" t="s">
        <v>193</v>
      </c>
      <c r="Q137" s="209">
        <f>Capacity!K48</f>
        <v>18.921600000000002</v>
      </c>
      <c r="R137" s="209">
        <f>Capacity!L48</f>
        <v>64.648799999999994</v>
      </c>
    </row>
    <row r="138" spans="2:18" ht="14.4">
      <c r="B138" s="224" t="s">
        <v>4</v>
      </c>
      <c r="C138" s="22" t="s">
        <v>17</v>
      </c>
      <c r="D138" s="29" t="s">
        <v>18</v>
      </c>
      <c r="E138" s="23">
        <v>2030</v>
      </c>
      <c r="F138" s="27"/>
      <c r="G138" s="27"/>
      <c r="H138" s="14">
        <f>H122</f>
        <v>67.644720000000007</v>
      </c>
      <c r="J138" s="50" t="s">
        <v>30</v>
      </c>
      <c r="K138" s="22" t="e">
        <f>AVA!#REF!</f>
        <v>#REF!</v>
      </c>
      <c r="O138" s="209" t="s">
        <v>74</v>
      </c>
      <c r="P138" s="209" t="s">
        <v>194</v>
      </c>
      <c r="Q138" s="209">
        <f>Capacity!K49</f>
        <v>22.075199999999999</v>
      </c>
      <c r="R138" s="209">
        <f>Capacity!L49</f>
        <v>0</v>
      </c>
    </row>
    <row r="139" spans="2:18" ht="14.4">
      <c r="B139" s="224" t="s">
        <v>4</v>
      </c>
      <c r="C139" s="22" t="s">
        <v>17</v>
      </c>
      <c r="D139" s="29" t="s">
        <v>18</v>
      </c>
      <c r="E139" s="23">
        <v>2030</v>
      </c>
      <c r="F139" s="27"/>
      <c r="G139" s="27"/>
      <c r="H139" s="14">
        <f>H123</f>
        <v>66.067920000000001</v>
      </c>
      <c r="J139" s="50" t="s">
        <v>30</v>
      </c>
      <c r="K139" s="22" t="e">
        <f>AVA!#REF!</f>
        <v>#REF!</v>
      </c>
    </row>
    <row r="140" spans="2:18" ht="14.4">
      <c r="B140" s="224" t="s">
        <v>4</v>
      </c>
      <c r="C140" s="22" t="s">
        <v>17</v>
      </c>
      <c r="D140" s="29" t="s">
        <v>18</v>
      </c>
      <c r="E140" s="23">
        <v>2030</v>
      </c>
      <c r="F140" s="27"/>
      <c r="G140" s="27"/>
      <c r="I140" s="14">
        <f>I124</f>
        <v>53.611200000000004</v>
      </c>
      <c r="J140" s="50" t="s">
        <v>30</v>
      </c>
      <c r="K140" s="22" t="e">
        <f>AVA!#REF!</f>
        <v>#REF!</v>
      </c>
    </row>
    <row r="141" spans="2:18" ht="14.4">
      <c r="B141" s="224" t="s">
        <v>4</v>
      </c>
      <c r="C141" s="22" t="s">
        <v>17</v>
      </c>
      <c r="D141" s="29" t="s">
        <v>18</v>
      </c>
      <c r="E141" s="23">
        <v>2030</v>
      </c>
      <c r="F141" s="27"/>
      <c r="G141" s="27"/>
      <c r="I141" s="14">
        <f>I125</f>
        <v>40.9968</v>
      </c>
      <c r="J141" s="50" t="s">
        <v>30</v>
      </c>
      <c r="K141" s="22" t="e">
        <f>AVA!#REF!</f>
        <v>#REF!</v>
      </c>
    </row>
    <row r="142" spans="2:18" ht="14.4">
      <c r="B142" s="224" t="s">
        <v>4</v>
      </c>
      <c r="C142" s="22" t="s">
        <v>17</v>
      </c>
      <c r="D142" s="29" t="s">
        <v>18</v>
      </c>
      <c r="E142" s="23">
        <v>2030</v>
      </c>
      <c r="F142" s="27"/>
      <c r="G142" s="27"/>
      <c r="H142" s="14">
        <f>H126</f>
        <v>23.336639999999999</v>
      </c>
      <c r="J142" s="50" t="s">
        <v>30</v>
      </c>
      <c r="K142" s="22" t="e">
        <f>AVA!#REF!</f>
        <v>#REF!</v>
      </c>
    </row>
    <row r="143" spans="2:18" ht="14.4">
      <c r="B143" s="224" t="s">
        <v>4</v>
      </c>
      <c r="C143" s="22" t="s">
        <v>17</v>
      </c>
      <c r="D143" s="29" t="s">
        <v>18</v>
      </c>
      <c r="E143" s="23">
        <v>2030</v>
      </c>
      <c r="H143" s="14">
        <f>H127</f>
        <v>21.444479999999999</v>
      </c>
      <c r="J143" s="50" t="s">
        <v>30</v>
      </c>
      <c r="K143" s="22" t="e">
        <f>AVA!#REF!</f>
        <v>#REF!</v>
      </c>
    </row>
    <row r="144" spans="2:18" ht="14.4">
      <c r="C144" s="22" t="s">
        <v>17</v>
      </c>
      <c r="D144" s="29" t="s">
        <v>18</v>
      </c>
      <c r="E144" s="23">
        <v>2030</v>
      </c>
      <c r="I144" s="14">
        <f>Q136</f>
        <v>40.9968</v>
      </c>
      <c r="J144" s="50" t="s">
        <v>30</v>
      </c>
      <c r="K144" s="22" t="str">
        <f>AVA!$D$9</f>
        <v>IMPELC-SEDE</v>
      </c>
    </row>
    <row r="145" spans="2:11" ht="14.4">
      <c r="C145" s="22" t="s">
        <v>17</v>
      </c>
      <c r="D145" s="29" t="s">
        <v>18</v>
      </c>
      <c r="E145" s="23">
        <v>2030</v>
      </c>
      <c r="I145" s="14">
        <f>Q136</f>
        <v>40.9968</v>
      </c>
      <c r="J145" s="50" t="s">
        <v>30</v>
      </c>
      <c r="K145" s="22" t="str">
        <f>AVA!$D$10</f>
        <v>EXPELC-SEDE</v>
      </c>
    </row>
    <row r="146" spans="2:11" ht="14.4">
      <c r="C146" s="22" t="s">
        <v>17</v>
      </c>
      <c r="D146" s="29" t="s">
        <v>18</v>
      </c>
      <c r="E146" s="23">
        <v>2030</v>
      </c>
      <c r="I146" s="14">
        <f>I130</f>
        <v>22.075200000000002</v>
      </c>
      <c r="J146" s="50" t="s">
        <v>30</v>
      </c>
      <c r="K146" s="22" t="str">
        <f>AVA!$D$11</f>
        <v>IMPELC-SELT</v>
      </c>
    </row>
    <row r="147" spans="2:11" ht="14.4">
      <c r="C147" s="22" t="s">
        <v>17</v>
      </c>
      <c r="D147" s="29" t="s">
        <v>18</v>
      </c>
      <c r="E147" s="23">
        <v>2030</v>
      </c>
      <c r="I147" s="14">
        <f>I131</f>
        <v>22.075200000000002</v>
      </c>
      <c r="J147" s="50" t="s">
        <v>30</v>
      </c>
      <c r="K147" s="22" t="str">
        <f>AVA!$D$12</f>
        <v>EXPELC-SELT</v>
      </c>
    </row>
    <row r="148" spans="2:11" ht="14.4">
      <c r="C148" s="22" t="s">
        <v>17</v>
      </c>
      <c r="D148" s="29" t="s">
        <v>18</v>
      </c>
      <c r="E148" s="23">
        <v>2030</v>
      </c>
      <c r="I148" s="14">
        <f>I132</f>
        <v>18.921600000000002</v>
      </c>
      <c r="J148" s="50" t="s">
        <v>30</v>
      </c>
      <c r="K148" s="22" t="str">
        <f>AVA!$D$13</f>
        <v>IMPELC-SEPL</v>
      </c>
    </row>
    <row r="149" spans="2:11" ht="14.4">
      <c r="C149" s="22" t="s">
        <v>17</v>
      </c>
      <c r="D149" s="29" t="s">
        <v>18</v>
      </c>
      <c r="E149" s="23">
        <v>2030</v>
      </c>
      <c r="I149" s="14">
        <f>I133</f>
        <v>18.921600000000002</v>
      </c>
      <c r="J149" s="50" t="s">
        <v>30</v>
      </c>
      <c r="K149" s="22" t="str">
        <f>AVA!$D$14</f>
        <v>EXPELC-SEPL</v>
      </c>
    </row>
    <row r="150" spans="2:11" ht="14.4">
      <c r="B150" s="224" t="s">
        <v>4</v>
      </c>
      <c r="C150" s="22" t="s">
        <v>17</v>
      </c>
      <c r="D150" s="29" t="s">
        <v>18</v>
      </c>
      <c r="E150" s="23">
        <v>2030</v>
      </c>
      <c r="F150" s="14">
        <f>Q122</f>
        <v>78.839999999999989</v>
      </c>
      <c r="H150" s="14">
        <f>H134</f>
        <v>42.573599999999999</v>
      </c>
      <c r="J150" s="50" t="s">
        <v>30</v>
      </c>
      <c r="K150" s="22">
        <f>AVA!$D$15</f>
        <v>0</v>
      </c>
    </row>
    <row r="151" spans="2:11" ht="14.4">
      <c r="B151" s="224" t="s">
        <v>4</v>
      </c>
      <c r="C151" s="22" t="s">
        <v>17</v>
      </c>
      <c r="D151" s="29" t="s">
        <v>18</v>
      </c>
      <c r="E151" s="23">
        <v>2030</v>
      </c>
      <c r="F151" s="14">
        <f>Q122</f>
        <v>78.839999999999989</v>
      </c>
      <c r="H151" s="14">
        <f>H135</f>
        <v>42.573599999999999</v>
      </c>
      <c r="J151" s="50" t="s">
        <v>30</v>
      </c>
      <c r="K151" s="22">
        <f>AVA!$D$16</f>
        <v>0</v>
      </c>
    </row>
    <row r="152" spans="2:11" ht="14.4">
      <c r="B152" s="224" t="s">
        <v>4</v>
      </c>
      <c r="C152" s="52" t="s">
        <v>17</v>
      </c>
      <c r="D152" s="112" t="s">
        <v>18</v>
      </c>
      <c r="E152" s="113">
        <v>2050</v>
      </c>
      <c r="F152" s="111">
        <f>F120</f>
        <v>67.644720000000007</v>
      </c>
      <c r="G152" s="111">
        <f>G120</f>
        <v>45.727200000000003</v>
      </c>
      <c r="H152" s="111"/>
      <c r="I152" s="111"/>
      <c r="J152" s="114" t="s">
        <v>30</v>
      </c>
      <c r="K152" s="52" t="e">
        <f>AVA!#REF!</f>
        <v>#REF!</v>
      </c>
    </row>
    <row r="153" spans="2:11" ht="14.4">
      <c r="B153" s="224" t="s">
        <v>4</v>
      </c>
      <c r="C153" s="22" t="s">
        <v>17</v>
      </c>
      <c r="D153" s="29" t="s">
        <v>18</v>
      </c>
      <c r="E153" s="23">
        <v>2050</v>
      </c>
      <c r="F153" s="14">
        <f>F121</f>
        <v>66.067920000000001</v>
      </c>
      <c r="G153" s="14">
        <f>G121</f>
        <v>63.072000000000003</v>
      </c>
      <c r="J153" s="50" t="s">
        <v>30</v>
      </c>
      <c r="K153" s="22" t="e">
        <f>AVA!#REF!</f>
        <v>#REF!</v>
      </c>
    </row>
    <row r="154" spans="2:11" ht="14.4">
      <c r="B154" s="224" t="s">
        <v>4</v>
      </c>
      <c r="C154" s="22" t="s">
        <v>17</v>
      </c>
      <c r="D154" s="29" t="s">
        <v>18</v>
      </c>
      <c r="E154" s="23">
        <v>2050</v>
      </c>
      <c r="F154" s="27"/>
      <c r="G154" s="27"/>
      <c r="H154" s="14">
        <f>H138</f>
        <v>67.644720000000007</v>
      </c>
      <c r="J154" s="50" t="s">
        <v>30</v>
      </c>
      <c r="K154" s="22" t="e">
        <f>AVA!#REF!</f>
        <v>#REF!</v>
      </c>
    </row>
    <row r="155" spans="2:11" ht="14.4">
      <c r="B155" s="224" t="s">
        <v>4</v>
      </c>
      <c r="C155" s="22" t="s">
        <v>17</v>
      </c>
      <c r="D155" s="29" t="s">
        <v>18</v>
      </c>
      <c r="E155" s="23">
        <v>2050</v>
      </c>
      <c r="F155" s="27"/>
      <c r="G155" s="27"/>
      <c r="H155" s="14">
        <f>H139</f>
        <v>66.067920000000001</v>
      </c>
      <c r="J155" s="50" t="s">
        <v>30</v>
      </c>
      <c r="K155" s="22" t="e">
        <f>AVA!#REF!</f>
        <v>#REF!</v>
      </c>
    </row>
    <row r="156" spans="2:11" ht="14.4">
      <c r="B156" s="224" t="s">
        <v>4</v>
      </c>
      <c r="C156" s="22" t="s">
        <v>17</v>
      </c>
      <c r="D156" s="29" t="s">
        <v>18</v>
      </c>
      <c r="E156" s="23">
        <v>2050</v>
      </c>
      <c r="F156" s="27"/>
      <c r="G156" s="27"/>
      <c r="I156" s="14">
        <f>I140</f>
        <v>53.611200000000004</v>
      </c>
      <c r="J156" s="50" t="s">
        <v>30</v>
      </c>
      <c r="K156" s="22" t="e">
        <f>AVA!#REF!</f>
        <v>#REF!</v>
      </c>
    </row>
    <row r="157" spans="2:11" ht="14.4">
      <c r="B157" s="224" t="s">
        <v>4</v>
      </c>
      <c r="C157" s="22" t="s">
        <v>17</v>
      </c>
      <c r="D157" s="29" t="s">
        <v>18</v>
      </c>
      <c r="E157" s="23">
        <v>2050</v>
      </c>
      <c r="F157" s="27"/>
      <c r="G157" s="27"/>
      <c r="I157" s="14">
        <f>I141</f>
        <v>40.9968</v>
      </c>
      <c r="J157" s="50" t="s">
        <v>30</v>
      </c>
      <c r="K157" s="22" t="e">
        <f>AVA!#REF!</f>
        <v>#REF!</v>
      </c>
    </row>
    <row r="158" spans="2:11" ht="14.4">
      <c r="B158" s="224" t="s">
        <v>4</v>
      </c>
      <c r="C158" s="22" t="s">
        <v>17</v>
      </c>
      <c r="D158" s="29" t="s">
        <v>18</v>
      </c>
      <c r="E158" s="23">
        <v>2050</v>
      </c>
      <c r="F158" s="27"/>
      <c r="G158" s="27"/>
      <c r="H158" s="14">
        <f>H142+R132</f>
        <v>41.942880000000002</v>
      </c>
      <c r="J158" s="50" t="s">
        <v>30</v>
      </c>
      <c r="K158" s="22" t="e">
        <f>AVA!#REF!</f>
        <v>#REF!</v>
      </c>
    </row>
    <row r="159" spans="2:11" ht="14.4">
      <c r="B159" s="224" t="s">
        <v>4</v>
      </c>
      <c r="C159" s="22" t="s">
        <v>17</v>
      </c>
      <c r="D159" s="29" t="s">
        <v>18</v>
      </c>
      <c r="E159" s="23">
        <v>2050</v>
      </c>
      <c r="H159" s="14">
        <f>H143+R132</f>
        <v>40.050719999999998</v>
      </c>
      <c r="J159" s="50" t="s">
        <v>30</v>
      </c>
      <c r="K159" s="22" t="e">
        <f>AVA!#REF!</f>
        <v>#REF!</v>
      </c>
    </row>
    <row r="160" spans="2:11" ht="14.4">
      <c r="C160" s="22" t="s">
        <v>17</v>
      </c>
      <c r="D160" s="29" t="s">
        <v>18</v>
      </c>
      <c r="E160" s="23">
        <v>2050</v>
      </c>
      <c r="I160" s="14">
        <f>I144</f>
        <v>40.9968</v>
      </c>
      <c r="J160" s="50" t="s">
        <v>30</v>
      </c>
      <c r="K160" s="22" t="str">
        <f>AVA!$D$9</f>
        <v>IMPELC-SEDE</v>
      </c>
    </row>
    <row r="161" spans="2:11" ht="14.4">
      <c r="C161" s="22" t="s">
        <v>17</v>
      </c>
      <c r="D161" s="29" t="s">
        <v>18</v>
      </c>
      <c r="E161" s="23">
        <v>2050</v>
      </c>
      <c r="I161" s="14">
        <f>I145</f>
        <v>40.9968</v>
      </c>
      <c r="J161" s="50" t="s">
        <v>30</v>
      </c>
      <c r="K161" s="22" t="str">
        <f>AVA!$D$10</f>
        <v>EXPELC-SEDE</v>
      </c>
    </row>
    <row r="162" spans="2:11" ht="14.4">
      <c r="C162" s="22" t="s">
        <v>17</v>
      </c>
      <c r="D162" s="29" t="s">
        <v>18</v>
      </c>
      <c r="E162" s="23">
        <v>2050</v>
      </c>
      <c r="I162" s="14">
        <f>I146</f>
        <v>22.075200000000002</v>
      </c>
      <c r="J162" s="50" t="s">
        <v>30</v>
      </c>
      <c r="K162" s="22" t="str">
        <f>AVA!$D$11</f>
        <v>IMPELC-SELT</v>
      </c>
    </row>
    <row r="163" spans="2:11" ht="14.4">
      <c r="C163" s="22" t="s">
        <v>17</v>
      </c>
      <c r="D163" s="29" t="s">
        <v>18</v>
      </c>
      <c r="E163" s="23">
        <v>2050</v>
      </c>
      <c r="I163" s="14">
        <f>I147</f>
        <v>22.075200000000002</v>
      </c>
      <c r="J163" s="50" t="s">
        <v>30</v>
      </c>
      <c r="K163" s="22" t="str">
        <f>AVA!$D$12</f>
        <v>EXPELC-SELT</v>
      </c>
    </row>
    <row r="164" spans="2:11" ht="14.4">
      <c r="C164" s="22" t="s">
        <v>17</v>
      </c>
      <c r="D164" s="29" t="s">
        <v>18</v>
      </c>
      <c r="E164" s="23">
        <v>2050</v>
      </c>
      <c r="I164" s="14">
        <f>I148+R137</f>
        <v>83.570399999999992</v>
      </c>
      <c r="J164" s="50" t="s">
        <v>30</v>
      </c>
      <c r="K164" s="22" t="str">
        <f>AVA!$D$13</f>
        <v>IMPELC-SEPL</v>
      </c>
    </row>
    <row r="165" spans="2:11" ht="14.4">
      <c r="C165" s="22" t="s">
        <v>17</v>
      </c>
      <c r="D165" s="29" t="s">
        <v>18</v>
      </c>
      <c r="E165" s="23">
        <v>2050</v>
      </c>
      <c r="I165" s="14">
        <f>I148+R137</f>
        <v>83.570399999999992</v>
      </c>
      <c r="J165" s="50" t="s">
        <v>30</v>
      </c>
      <c r="K165" s="22" t="str">
        <f>AVA!$D$14</f>
        <v>EXPELC-SEPL</v>
      </c>
    </row>
    <row r="166" spans="2:11" ht="14.4">
      <c r="B166" s="224" t="s">
        <v>4</v>
      </c>
      <c r="C166" s="22" t="s">
        <v>17</v>
      </c>
      <c r="D166" s="29" t="s">
        <v>18</v>
      </c>
      <c r="E166" s="23">
        <v>2050</v>
      </c>
      <c r="F166" s="14">
        <f>F150</f>
        <v>78.839999999999989</v>
      </c>
      <c r="H166" s="14">
        <f>H150</f>
        <v>42.573599999999999</v>
      </c>
      <c r="J166" s="50" t="s">
        <v>30</v>
      </c>
      <c r="K166" s="22">
        <f>AVA!$D$15</f>
        <v>0</v>
      </c>
    </row>
    <row r="167" spans="2:11" ht="14.4">
      <c r="B167" s="224" t="s">
        <v>4</v>
      </c>
      <c r="C167" s="22" t="s">
        <v>17</v>
      </c>
      <c r="D167" s="29" t="s">
        <v>18</v>
      </c>
      <c r="E167" s="23">
        <v>2050</v>
      </c>
      <c r="F167" s="14">
        <f>F151</f>
        <v>78.839999999999989</v>
      </c>
      <c r="H167" s="14">
        <f>H151</f>
        <v>42.573599999999999</v>
      </c>
      <c r="J167" s="50" t="s">
        <v>30</v>
      </c>
      <c r="K167" s="22">
        <f>AVA!$D$16</f>
        <v>0</v>
      </c>
    </row>
    <row r="168" spans="2:11">
      <c r="B168"/>
      <c r="C168"/>
      <c r="D168"/>
      <c r="E168"/>
      <c r="F168"/>
      <c r="G168"/>
      <c r="H168"/>
      <c r="I168"/>
    </row>
    <row r="169" spans="2:11">
      <c r="B169"/>
      <c r="C169"/>
      <c r="D169"/>
      <c r="E169"/>
      <c r="F169"/>
      <c r="G169"/>
      <c r="H169"/>
      <c r="I169"/>
    </row>
    <row r="170" spans="2:11">
      <c r="B170"/>
      <c r="C170"/>
      <c r="D170"/>
      <c r="E170"/>
      <c r="F170"/>
      <c r="G170"/>
      <c r="H170"/>
      <c r="I170"/>
    </row>
    <row r="171" spans="2:11">
      <c r="B171"/>
      <c r="C171"/>
      <c r="D171"/>
      <c r="E171"/>
      <c r="F171"/>
      <c r="G171"/>
      <c r="H171"/>
      <c r="I171"/>
    </row>
    <row r="172" spans="2:11">
      <c r="B172"/>
      <c r="C172"/>
      <c r="D172"/>
      <c r="E172"/>
      <c r="F172"/>
      <c r="G172"/>
      <c r="H172"/>
      <c r="I172"/>
    </row>
    <row r="173" spans="2:11">
      <c r="B173"/>
      <c r="C173"/>
      <c r="D173"/>
      <c r="E173"/>
      <c r="F173"/>
      <c r="G173"/>
      <c r="H173"/>
      <c r="I173"/>
    </row>
    <row r="174" spans="2:11">
      <c r="B174"/>
      <c r="C174"/>
      <c r="D174"/>
      <c r="E174"/>
      <c r="F174"/>
      <c r="G174"/>
      <c r="H174"/>
      <c r="I174"/>
    </row>
    <row r="175" spans="2:11">
      <c r="B175"/>
      <c r="C175"/>
      <c r="D175"/>
      <c r="E175"/>
      <c r="F175"/>
      <c r="G175"/>
      <c r="H175"/>
      <c r="I175"/>
    </row>
    <row r="176" spans="2:11">
      <c r="B176"/>
      <c r="C176"/>
      <c r="D176"/>
      <c r="E176"/>
      <c r="F176"/>
      <c r="G176"/>
      <c r="H176"/>
      <c r="I176"/>
    </row>
    <row r="177" spans="2:9">
      <c r="B177"/>
      <c r="C177"/>
      <c r="D177"/>
      <c r="E177"/>
      <c r="F177"/>
      <c r="G177"/>
      <c r="H177"/>
      <c r="I177"/>
    </row>
    <row r="178" spans="2:9">
      <c r="B178"/>
      <c r="C178"/>
      <c r="D178"/>
      <c r="E178"/>
      <c r="F178"/>
      <c r="G178"/>
      <c r="H178"/>
      <c r="I178"/>
    </row>
    <row r="179" spans="2:9">
      <c r="B179"/>
      <c r="C179"/>
      <c r="D179"/>
      <c r="E179"/>
      <c r="F179"/>
      <c r="G179"/>
      <c r="H179"/>
      <c r="I179"/>
    </row>
    <row r="180" spans="2:9">
      <c r="B180"/>
      <c r="C180"/>
      <c r="D180"/>
      <c r="E180"/>
      <c r="F180"/>
      <c r="G180"/>
      <c r="H180"/>
      <c r="I180"/>
    </row>
    <row r="181" spans="2:9">
      <c r="B181"/>
      <c r="C181"/>
      <c r="D181"/>
      <c r="E181"/>
      <c r="F181"/>
      <c r="G181"/>
      <c r="H181"/>
      <c r="I181"/>
    </row>
    <row r="182" spans="2:9">
      <c r="B182"/>
      <c r="C182"/>
      <c r="D182"/>
      <c r="E182"/>
      <c r="F182"/>
      <c r="G182"/>
      <c r="H182"/>
      <c r="I182"/>
    </row>
    <row r="183" spans="2:9">
      <c r="B183"/>
      <c r="C183"/>
      <c r="D183"/>
      <c r="E183"/>
      <c r="F183"/>
      <c r="G183"/>
      <c r="H183"/>
      <c r="I183"/>
    </row>
    <row r="184" spans="2:9">
      <c r="B184"/>
      <c r="C184"/>
      <c r="D184"/>
      <c r="E184"/>
      <c r="F184"/>
      <c r="G184"/>
      <c r="H184"/>
      <c r="I184"/>
    </row>
    <row r="185" spans="2:9">
      <c r="B185"/>
      <c r="C185"/>
      <c r="D185"/>
      <c r="E185"/>
      <c r="F185"/>
      <c r="G185"/>
      <c r="H185"/>
      <c r="I185"/>
    </row>
    <row r="186" spans="2:9">
      <c r="B186"/>
      <c r="C186"/>
      <c r="D186"/>
      <c r="E186"/>
      <c r="F186"/>
      <c r="G186"/>
      <c r="H186"/>
      <c r="I186"/>
    </row>
    <row r="187" spans="2:9">
      <c r="B187"/>
      <c r="C187"/>
      <c r="D187"/>
      <c r="E187"/>
      <c r="F187"/>
      <c r="G187"/>
      <c r="H187"/>
      <c r="I187"/>
    </row>
    <row r="188" spans="2:9">
      <c r="B188"/>
      <c r="C188"/>
      <c r="D188"/>
      <c r="E188"/>
      <c r="F188"/>
      <c r="G188"/>
      <c r="H188"/>
      <c r="I188"/>
    </row>
    <row r="189" spans="2:9">
      <c r="B189"/>
      <c r="C189"/>
      <c r="D189"/>
      <c r="E189"/>
      <c r="F189"/>
      <c r="G189"/>
      <c r="H189"/>
      <c r="I189"/>
    </row>
    <row r="190" spans="2:9">
      <c r="B190"/>
      <c r="C190"/>
      <c r="D190"/>
      <c r="E190"/>
      <c r="F190"/>
      <c r="G190"/>
      <c r="H190"/>
      <c r="I190"/>
    </row>
    <row r="191" spans="2:9">
      <c r="B191"/>
      <c r="C191"/>
      <c r="D191"/>
      <c r="E191"/>
      <c r="F191"/>
      <c r="G191"/>
      <c r="H191"/>
      <c r="I191"/>
    </row>
    <row r="192" spans="2:9">
      <c r="B192"/>
      <c r="C192"/>
      <c r="D192"/>
      <c r="E192"/>
      <c r="F192"/>
      <c r="G192"/>
      <c r="H192"/>
      <c r="I192"/>
    </row>
    <row r="193" spans="2:9">
      <c r="B193"/>
      <c r="C193"/>
      <c r="D193"/>
      <c r="E193"/>
      <c r="F193"/>
      <c r="G193"/>
      <c r="H193"/>
      <c r="I193"/>
    </row>
    <row r="194" spans="2:9">
      <c r="B194"/>
      <c r="C194"/>
      <c r="D194"/>
      <c r="E194"/>
      <c r="F194"/>
      <c r="G194"/>
      <c r="H194"/>
      <c r="I194"/>
    </row>
    <row r="195" spans="2:9">
      <c r="B195"/>
      <c r="C195"/>
      <c r="D195"/>
      <c r="E195"/>
      <c r="F195"/>
      <c r="G195"/>
      <c r="H195"/>
      <c r="I195"/>
    </row>
    <row r="196" spans="2:9">
      <c r="B196"/>
      <c r="C196"/>
      <c r="D196"/>
      <c r="E196"/>
      <c r="F196"/>
      <c r="G196"/>
      <c r="H196"/>
      <c r="I196"/>
    </row>
    <row r="197" spans="2:9">
      <c r="B197"/>
      <c r="C197"/>
      <c r="D197"/>
      <c r="E197"/>
      <c r="F197"/>
      <c r="G197"/>
      <c r="H197"/>
      <c r="I197"/>
    </row>
    <row r="198" spans="2:9">
      <c r="B198"/>
      <c r="C198"/>
      <c r="D198"/>
      <c r="E198"/>
      <c r="F198"/>
      <c r="G198"/>
      <c r="H198"/>
      <c r="I198"/>
    </row>
    <row r="199" spans="2:9">
      <c r="B199"/>
      <c r="C199"/>
      <c r="D199"/>
      <c r="E199"/>
      <c r="F199"/>
      <c r="G199"/>
      <c r="H199"/>
      <c r="I199"/>
    </row>
    <row r="200" spans="2:9">
      <c r="B200"/>
      <c r="C200"/>
      <c r="D200"/>
      <c r="E200"/>
      <c r="F200"/>
      <c r="G200"/>
      <c r="H200"/>
      <c r="I200"/>
    </row>
    <row r="201" spans="2:9">
      <c r="B201"/>
      <c r="C201"/>
      <c r="D201"/>
      <c r="E201"/>
      <c r="F201"/>
      <c r="G201"/>
      <c r="H201"/>
      <c r="I201"/>
    </row>
    <row r="202" spans="2:9">
      <c r="B202"/>
      <c r="C202"/>
      <c r="D202"/>
      <c r="E202"/>
      <c r="F202"/>
      <c r="G202"/>
      <c r="H202"/>
      <c r="I202"/>
    </row>
    <row r="203" spans="2:9">
      <c r="B203"/>
      <c r="C203"/>
      <c r="D203"/>
      <c r="E203"/>
      <c r="F203"/>
      <c r="G203"/>
      <c r="H203"/>
      <c r="I203"/>
    </row>
    <row r="204" spans="2:9">
      <c r="B204"/>
      <c r="C204"/>
      <c r="D204"/>
      <c r="E204"/>
      <c r="F204"/>
      <c r="G204"/>
      <c r="H204"/>
      <c r="I204"/>
    </row>
    <row r="205" spans="2:9">
      <c r="B205"/>
      <c r="C205"/>
      <c r="D205"/>
      <c r="E205"/>
      <c r="F205"/>
      <c r="G205"/>
      <c r="H205"/>
      <c r="I205"/>
    </row>
    <row r="206" spans="2:9">
      <c r="B206"/>
      <c r="C206"/>
      <c r="D206"/>
      <c r="E206"/>
      <c r="F206"/>
      <c r="G206"/>
      <c r="H206"/>
      <c r="I206"/>
    </row>
    <row r="207" spans="2:9">
      <c r="B207"/>
      <c r="C207"/>
      <c r="D207"/>
      <c r="E207"/>
      <c r="F207"/>
      <c r="G207"/>
      <c r="H207"/>
      <c r="I207"/>
    </row>
    <row r="208" spans="2:9">
      <c r="B208"/>
      <c r="C208"/>
      <c r="D208"/>
      <c r="E208"/>
      <c r="F208"/>
      <c r="G208"/>
      <c r="H208"/>
      <c r="I208"/>
    </row>
    <row r="209" spans="2:9">
      <c r="B209"/>
      <c r="C209"/>
      <c r="D209"/>
      <c r="E209"/>
      <c r="F209"/>
      <c r="G209"/>
      <c r="H209"/>
      <c r="I209"/>
    </row>
    <row r="210" spans="2:9">
      <c r="B210"/>
      <c r="C210"/>
      <c r="D210"/>
      <c r="E210"/>
      <c r="F210"/>
      <c r="G210"/>
      <c r="H210"/>
      <c r="I210"/>
    </row>
    <row r="211" spans="2:9">
      <c r="B211"/>
      <c r="C211"/>
      <c r="D211"/>
      <c r="E211"/>
      <c r="F211"/>
      <c r="G211"/>
      <c r="H211"/>
      <c r="I211"/>
    </row>
    <row r="212" spans="2:9">
      <c r="B212"/>
      <c r="C212"/>
      <c r="D212"/>
      <c r="E212"/>
      <c r="F212"/>
      <c r="G212"/>
      <c r="H212"/>
      <c r="I212"/>
    </row>
    <row r="213" spans="2:9">
      <c r="B213"/>
      <c r="C213"/>
      <c r="D213"/>
      <c r="E213"/>
      <c r="F213"/>
      <c r="G213"/>
      <c r="H213"/>
      <c r="I213"/>
    </row>
    <row r="214" spans="2:9">
      <c r="B214"/>
      <c r="C214"/>
      <c r="D214"/>
      <c r="E214"/>
      <c r="F214"/>
      <c r="G214"/>
      <c r="H214"/>
      <c r="I214"/>
    </row>
  </sheetData>
  <mergeCells count="15">
    <mergeCell ref="AK75:AL75"/>
    <mergeCell ref="AI88:AJ88"/>
    <mergeCell ref="Y89:Z89"/>
    <mergeCell ref="AA89:AB89"/>
    <mergeCell ref="AC89:AD89"/>
    <mergeCell ref="AE89:AF89"/>
    <mergeCell ref="AG88:AH88"/>
    <mergeCell ref="O89:P89"/>
    <mergeCell ref="O7:P7"/>
    <mergeCell ref="S7:T7"/>
    <mergeCell ref="U89:V89"/>
    <mergeCell ref="W89:X89"/>
    <mergeCell ref="Q7:R7"/>
    <mergeCell ref="S89:T89"/>
    <mergeCell ref="Q89:R89"/>
  </mergeCells>
  <pageMargins left="0.7" right="0.7" top="0.75" bottom="0.75" header="0.3" footer="0.3"/>
  <pageSetup paperSize="9" orientation="portrait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M229"/>
  <sheetViews>
    <sheetView zoomScale="85" zoomScaleNormal="85" workbookViewId="0">
      <selection activeCell="E93" sqref="E93"/>
    </sheetView>
  </sheetViews>
  <sheetFormatPr defaultColWidth="10.6640625" defaultRowHeight="13.2"/>
  <cols>
    <col min="1" max="1" width="11.109375" style="14" customWidth="1"/>
    <col min="2" max="5" width="10.6640625" style="14"/>
    <col min="6" max="6" width="12.44140625" style="14" bestFit="1" customWidth="1"/>
    <col min="7" max="8" width="10.6640625" style="14"/>
    <col min="10" max="10" width="11.6640625" style="14" customWidth="1"/>
    <col min="11" max="11" width="16.44140625" style="14" bestFit="1" customWidth="1"/>
    <col min="12" max="12" width="10.6640625" style="14"/>
    <col min="13" max="13" width="13.6640625" style="14" customWidth="1"/>
    <col min="14" max="14" width="27.44140625" style="14" customWidth="1"/>
    <col min="15" max="32" width="14.33203125" style="14" customWidth="1"/>
    <col min="33" max="16384" width="10.6640625" style="14"/>
  </cols>
  <sheetData>
    <row r="3" spans="2:37" ht="19.8">
      <c r="O3" s="13" t="s">
        <v>13</v>
      </c>
    </row>
    <row r="4" spans="2:37" ht="14.4">
      <c r="B4" s="7" t="s">
        <v>5</v>
      </c>
      <c r="C4" s="12"/>
      <c r="D4" s="12"/>
      <c r="E4" s="12"/>
      <c r="F4" s="12"/>
      <c r="G4" s="12"/>
      <c r="H4" s="12"/>
      <c r="J4" s="12"/>
      <c r="K4" s="8"/>
      <c r="O4" s="15"/>
    </row>
    <row r="5" spans="2:37" ht="15" thickBot="1">
      <c r="B5" s="9" t="s">
        <v>6</v>
      </c>
      <c r="C5" s="9" t="s">
        <v>7</v>
      </c>
      <c r="D5" s="9" t="s">
        <v>8</v>
      </c>
      <c r="E5" s="9" t="s">
        <v>9</v>
      </c>
      <c r="F5" s="10" t="s">
        <v>71</v>
      </c>
      <c r="G5" s="10" t="s">
        <v>72</v>
      </c>
      <c r="H5" s="10" t="s">
        <v>73</v>
      </c>
      <c r="I5" s="10" t="s">
        <v>74</v>
      </c>
      <c r="J5" s="48" t="s">
        <v>29</v>
      </c>
      <c r="K5" s="11" t="s">
        <v>10</v>
      </c>
      <c r="O5" s="15"/>
    </row>
    <row r="6" spans="2:37" ht="14.4">
      <c r="B6" s="83" t="s">
        <v>67</v>
      </c>
      <c r="C6" s="24" t="s">
        <v>17</v>
      </c>
      <c r="D6" s="80" t="s">
        <v>44</v>
      </c>
      <c r="E6" s="24">
        <v>0</v>
      </c>
      <c r="F6" s="25">
        <v>5</v>
      </c>
      <c r="G6" s="25">
        <v>5</v>
      </c>
      <c r="H6" s="25">
        <v>5</v>
      </c>
      <c r="I6" s="25">
        <v>5</v>
      </c>
      <c r="J6" s="49" t="s">
        <v>31</v>
      </c>
      <c r="K6" s="24" t="s">
        <v>16</v>
      </c>
    </row>
    <row r="7" spans="2:37" ht="14.4">
      <c r="B7" s="224" t="s">
        <v>4</v>
      </c>
      <c r="C7" s="54" t="s">
        <v>17</v>
      </c>
      <c r="D7" s="81" t="s">
        <v>44</v>
      </c>
      <c r="E7" s="12">
        <v>2010</v>
      </c>
      <c r="F7" s="187">
        <f>V32</f>
        <v>0.43153956887768785</v>
      </c>
      <c r="G7" s="187">
        <f>AVERAGE(W32:X32)</f>
        <v>0.33945834885564091</v>
      </c>
      <c r="H7" s="94"/>
      <c r="I7" s="57"/>
      <c r="J7" s="50"/>
      <c r="K7" s="52" t="e">
        <f>AVA!#REF!</f>
        <v>#REF!</v>
      </c>
      <c r="N7" s="16" t="s">
        <v>14</v>
      </c>
      <c r="O7" s="212">
        <v>2010</v>
      </c>
      <c r="P7" s="213"/>
      <c r="Q7" s="214" t="s">
        <v>42</v>
      </c>
      <c r="R7" s="214"/>
      <c r="S7" s="214">
        <v>2014</v>
      </c>
      <c r="T7" s="214"/>
      <c r="U7" s="128" t="s">
        <v>20</v>
      </c>
      <c r="V7" s="129"/>
      <c r="W7" s="128">
        <v>2018</v>
      </c>
      <c r="X7" s="129"/>
      <c r="Y7" s="128">
        <v>2019</v>
      </c>
      <c r="Z7" s="129"/>
      <c r="AA7" s="127">
        <v>2020</v>
      </c>
      <c r="AB7" s="129"/>
      <c r="AC7" s="128"/>
      <c r="AD7" s="129"/>
      <c r="AE7" s="135" t="s">
        <v>19</v>
      </c>
      <c r="AF7" s="136"/>
      <c r="AG7" s="132"/>
      <c r="AH7"/>
      <c r="AI7"/>
      <c r="AJ7"/>
      <c r="AK7"/>
    </row>
    <row r="8" spans="2:37" ht="14.4">
      <c r="B8" s="224" t="s">
        <v>4</v>
      </c>
      <c r="C8" s="54" t="s">
        <v>17</v>
      </c>
      <c r="D8" s="81" t="s">
        <v>44</v>
      </c>
      <c r="E8" s="12">
        <v>2010</v>
      </c>
      <c r="F8" s="188">
        <f>V31</f>
        <v>0.31230829999104204</v>
      </c>
      <c r="G8" s="188">
        <f>AVERAGE(W31:X31)</f>
        <v>0.35387008953722698</v>
      </c>
      <c r="H8"/>
      <c r="J8" s="50"/>
      <c r="K8" s="22" t="e">
        <f>AVA!#REF!</f>
        <v>#REF!</v>
      </c>
      <c r="M8" s="76" t="s">
        <v>27</v>
      </c>
      <c r="N8" s="17"/>
      <c r="O8" s="18" t="s">
        <v>12</v>
      </c>
      <c r="P8" s="19" t="s">
        <v>11</v>
      </c>
      <c r="Q8" s="31" t="s">
        <v>15</v>
      </c>
      <c r="R8" s="32" t="s">
        <v>11</v>
      </c>
      <c r="S8" s="31" t="s">
        <v>15</v>
      </c>
      <c r="T8" s="32" t="s">
        <v>11</v>
      </c>
      <c r="U8" s="31" t="s">
        <v>15</v>
      </c>
      <c r="V8" s="32" t="s">
        <v>11</v>
      </c>
      <c r="W8" s="31" t="s">
        <v>15</v>
      </c>
      <c r="X8" s="32" t="s">
        <v>11</v>
      </c>
      <c r="Y8" s="31" t="s">
        <v>15</v>
      </c>
      <c r="Z8" s="32" t="s">
        <v>11</v>
      </c>
      <c r="AA8" s="90" t="s">
        <v>15</v>
      </c>
      <c r="AB8" s="34" t="s">
        <v>11</v>
      </c>
      <c r="AC8" s="137" t="s">
        <v>15</v>
      </c>
      <c r="AD8" s="138" t="s">
        <v>11</v>
      </c>
      <c r="AE8" s="33" t="s">
        <v>15</v>
      </c>
      <c r="AF8" s="34" t="s">
        <v>11</v>
      </c>
      <c r="AG8" s="77"/>
      <c r="AH8"/>
      <c r="AI8"/>
      <c r="AJ8"/>
      <c r="AK8"/>
    </row>
    <row r="9" spans="2:37" ht="14.4">
      <c r="B9" s="224" t="s">
        <v>4</v>
      </c>
      <c r="C9" s="54" t="s">
        <v>17</v>
      </c>
      <c r="D9" s="81" t="s">
        <v>44</v>
      </c>
      <c r="E9" s="12">
        <v>2010</v>
      </c>
      <c r="F9" s="36"/>
      <c r="G9" s="36"/>
      <c r="H9" s="188">
        <f>Q32</f>
        <v>0.48682770973655215</v>
      </c>
      <c r="I9" s="36"/>
      <c r="J9" s="50"/>
      <c r="K9" s="22" t="e">
        <f>AVA!#REF!</f>
        <v>#REF!</v>
      </c>
      <c r="M9" s="87">
        <f>1-LineCapX!I8</f>
        <v>0.92</v>
      </c>
      <c r="N9" s="97" t="str">
        <f>LineCapX!D8</f>
        <v>SweLit (fra 2016)</v>
      </c>
      <c r="O9" s="33">
        <f>LineCapX!G8/1000</f>
        <v>0.7</v>
      </c>
      <c r="P9" s="33">
        <f>LineCapX!H8/1000</f>
        <v>0.7</v>
      </c>
      <c r="Q9" s="33">
        <f t="shared" ref="Q9:AF18" si="0">O9</f>
        <v>0.7</v>
      </c>
      <c r="R9" s="33">
        <f t="shared" si="0"/>
        <v>0.7</v>
      </c>
      <c r="S9" s="33">
        <f t="shared" si="0"/>
        <v>0.7</v>
      </c>
      <c r="T9" s="33">
        <f t="shared" si="0"/>
        <v>0.7</v>
      </c>
      <c r="U9" s="33">
        <f t="shared" si="0"/>
        <v>0.7</v>
      </c>
      <c r="V9" s="33">
        <f t="shared" si="0"/>
        <v>0.7</v>
      </c>
      <c r="W9" s="33">
        <f t="shared" si="0"/>
        <v>0.7</v>
      </c>
      <c r="X9" s="33">
        <f t="shared" si="0"/>
        <v>0.7</v>
      </c>
      <c r="Y9" s="33">
        <f t="shared" si="0"/>
        <v>0.7</v>
      </c>
      <c r="Z9" s="33">
        <f t="shared" si="0"/>
        <v>0.7</v>
      </c>
      <c r="AA9" s="115">
        <f t="shared" si="0"/>
        <v>0.7</v>
      </c>
      <c r="AB9" s="115">
        <f t="shared" si="0"/>
        <v>0.7</v>
      </c>
      <c r="AC9" s="115">
        <f t="shared" si="0"/>
        <v>0.7</v>
      </c>
      <c r="AD9" s="115">
        <f t="shared" si="0"/>
        <v>0.7</v>
      </c>
      <c r="AE9" s="115">
        <f t="shared" si="0"/>
        <v>0.7</v>
      </c>
      <c r="AF9" s="119">
        <f t="shared" si="0"/>
        <v>0.7</v>
      </c>
      <c r="AG9" s="77"/>
      <c r="AH9"/>
      <c r="AI9"/>
      <c r="AJ9"/>
      <c r="AK9"/>
    </row>
    <row r="10" spans="2:37" ht="14.4">
      <c r="B10" s="224" t="s">
        <v>4</v>
      </c>
      <c r="C10" s="54" t="s">
        <v>17</v>
      </c>
      <c r="D10" s="81" t="s">
        <v>44</v>
      </c>
      <c r="E10" s="12">
        <v>2010</v>
      </c>
      <c r="F10" s="36"/>
      <c r="G10" s="36"/>
      <c r="H10" s="188">
        <f>Q31</f>
        <v>0.33212710625088959</v>
      </c>
      <c r="I10" s="36"/>
      <c r="J10" s="50"/>
      <c r="K10" s="22" t="e">
        <f>AVA!#REF!</f>
        <v>#REF!</v>
      </c>
      <c r="M10" s="87">
        <f>1-LineCapX!I9</f>
        <v>0.92</v>
      </c>
      <c r="N10" s="97" t="str">
        <f>LineCapX!D9</f>
        <v>SE4-Poland</v>
      </c>
      <c r="O10" s="33">
        <f>LineCapX!G9/1000</f>
        <v>0.6</v>
      </c>
      <c r="P10" s="33">
        <f>LineCapX!H9/1000</f>
        <v>0.6</v>
      </c>
      <c r="Q10" s="33">
        <f t="shared" si="0"/>
        <v>0.6</v>
      </c>
      <c r="R10" s="33">
        <f t="shared" si="0"/>
        <v>0.6</v>
      </c>
      <c r="S10" s="33">
        <f t="shared" si="0"/>
        <v>0.6</v>
      </c>
      <c r="T10" s="33">
        <f t="shared" si="0"/>
        <v>0.6</v>
      </c>
      <c r="U10" s="33">
        <f t="shared" si="0"/>
        <v>0.6</v>
      </c>
      <c r="V10" s="33">
        <f t="shared" si="0"/>
        <v>0.6</v>
      </c>
      <c r="W10" s="33">
        <f t="shared" si="0"/>
        <v>0.6</v>
      </c>
      <c r="X10" s="33">
        <f t="shared" si="0"/>
        <v>0.6</v>
      </c>
      <c r="Y10" s="33">
        <f t="shared" si="0"/>
        <v>0.6</v>
      </c>
      <c r="Z10" s="33">
        <f t="shared" si="0"/>
        <v>0.6</v>
      </c>
      <c r="AA10" s="33">
        <f t="shared" si="0"/>
        <v>0.6</v>
      </c>
      <c r="AB10" s="33">
        <f t="shared" si="0"/>
        <v>0.6</v>
      </c>
      <c r="AC10" s="33">
        <f t="shared" si="0"/>
        <v>0.6</v>
      </c>
      <c r="AD10" s="33">
        <f t="shared" si="0"/>
        <v>0.6</v>
      </c>
      <c r="AE10" s="33">
        <f t="shared" si="0"/>
        <v>0.6</v>
      </c>
      <c r="AF10" s="120">
        <f t="shared" si="0"/>
        <v>0.6</v>
      </c>
      <c r="AG10" s="77"/>
      <c r="AH10"/>
      <c r="AI10"/>
      <c r="AJ10"/>
      <c r="AK10"/>
    </row>
    <row r="11" spans="2:37" ht="14.4">
      <c r="B11" s="224" t="s">
        <v>4</v>
      </c>
      <c r="C11" s="54" t="s">
        <v>17</v>
      </c>
      <c r="D11" s="81" t="s">
        <v>44</v>
      </c>
      <c r="E11" s="12">
        <v>2010</v>
      </c>
      <c r="F11" s="95"/>
      <c r="G11" s="95"/>
      <c r="H11" s="36"/>
      <c r="I11" s="184">
        <f>S32</f>
        <v>0.27519120342621062</v>
      </c>
      <c r="J11" s="50"/>
      <c r="K11" s="22" t="e">
        <f>AVA!#REF!</f>
        <v>#REF!</v>
      </c>
      <c r="M11" s="87">
        <f>1-LineCapX!I10</f>
        <v>0.95</v>
      </c>
      <c r="N11" s="97" t="str">
        <f>LineCapX!D10</f>
        <v>Øresund DKE-SE4</v>
      </c>
      <c r="O11" s="33">
        <f>LineCapX!G10/1000</f>
        <v>1.7</v>
      </c>
      <c r="P11" s="33">
        <f>LineCapX!H10/1000</f>
        <v>1.3</v>
      </c>
      <c r="Q11" s="33">
        <f t="shared" si="0"/>
        <v>1.7</v>
      </c>
      <c r="R11" s="33">
        <f t="shared" si="0"/>
        <v>1.3</v>
      </c>
      <c r="S11" s="33">
        <f t="shared" si="0"/>
        <v>1.7</v>
      </c>
      <c r="T11" s="33">
        <f t="shared" si="0"/>
        <v>1.3</v>
      </c>
      <c r="U11" s="33">
        <f t="shared" si="0"/>
        <v>1.7</v>
      </c>
      <c r="V11" s="33">
        <f t="shared" si="0"/>
        <v>1.3</v>
      </c>
      <c r="W11" s="33">
        <f t="shared" si="0"/>
        <v>1.7</v>
      </c>
      <c r="X11" s="33">
        <f t="shared" si="0"/>
        <v>1.3</v>
      </c>
      <c r="Y11" s="33">
        <f t="shared" si="0"/>
        <v>1.7</v>
      </c>
      <c r="Z11" s="33">
        <f t="shared" si="0"/>
        <v>1.3</v>
      </c>
      <c r="AA11" s="33">
        <f t="shared" si="0"/>
        <v>1.7</v>
      </c>
      <c r="AB11" s="33">
        <f t="shared" si="0"/>
        <v>1.3</v>
      </c>
      <c r="AC11" s="33">
        <f t="shared" si="0"/>
        <v>1.7</v>
      </c>
      <c r="AD11" s="33">
        <f t="shared" si="0"/>
        <v>1.3</v>
      </c>
      <c r="AE11" s="33">
        <f t="shared" si="0"/>
        <v>1.7</v>
      </c>
      <c r="AF11" s="120">
        <f t="shared" si="0"/>
        <v>1.3</v>
      </c>
      <c r="AG11" s="77"/>
      <c r="AH11"/>
      <c r="AI11"/>
      <c r="AJ11"/>
      <c r="AK11"/>
    </row>
    <row r="12" spans="2:37" ht="14.4">
      <c r="B12" s="224" t="s">
        <v>4</v>
      </c>
      <c r="C12" s="54" t="s">
        <v>17</v>
      </c>
      <c r="D12" s="81" t="s">
        <v>44</v>
      </c>
      <c r="E12" s="12">
        <v>2010</v>
      </c>
      <c r="F12" s="36"/>
      <c r="G12" s="36"/>
      <c r="H12" s="36"/>
      <c r="I12" s="188">
        <f>S31</f>
        <v>0.48054462393314362</v>
      </c>
      <c r="J12" s="50"/>
      <c r="K12" s="22" t="e">
        <f>AVA!#REF!</f>
        <v>#REF!</v>
      </c>
      <c r="M12" s="87">
        <f>1-LineCapX!I11</f>
        <v>0.92</v>
      </c>
      <c r="N12" s="97" t="str">
        <f>LineCapX!D11</f>
        <v>Kontiskan 1-2 DKW- SE3</v>
      </c>
      <c r="O12" s="33">
        <f>LineCapX!G11/1000</f>
        <v>0.74</v>
      </c>
      <c r="P12" s="33">
        <f>LineCapX!H11/1000</f>
        <v>0.68</v>
      </c>
      <c r="Q12" s="33">
        <f t="shared" si="0"/>
        <v>0.74</v>
      </c>
      <c r="R12" s="33">
        <f t="shared" si="0"/>
        <v>0.68</v>
      </c>
      <c r="S12" s="33">
        <f t="shared" si="0"/>
        <v>0.74</v>
      </c>
      <c r="T12" s="33">
        <f t="shared" si="0"/>
        <v>0.68</v>
      </c>
      <c r="U12" s="33">
        <f t="shared" si="0"/>
        <v>0.74</v>
      </c>
      <c r="V12" s="33">
        <f t="shared" si="0"/>
        <v>0.68</v>
      </c>
      <c r="W12" s="33">
        <f t="shared" si="0"/>
        <v>0.74</v>
      </c>
      <c r="X12" s="33">
        <f t="shared" si="0"/>
        <v>0.68</v>
      </c>
      <c r="Y12" s="33">
        <f t="shared" si="0"/>
        <v>0.74</v>
      </c>
      <c r="Z12" s="33">
        <f t="shared" si="0"/>
        <v>0.68</v>
      </c>
      <c r="AA12" s="33">
        <f t="shared" si="0"/>
        <v>0.74</v>
      </c>
      <c r="AB12" s="33">
        <f t="shared" si="0"/>
        <v>0.68</v>
      </c>
      <c r="AC12" s="33">
        <f t="shared" si="0"/>
        <v>0.74</v>
      </c>
      <c r="AD12" s="33">
        <f t="shared" si="0"/>
        <v>0.68</v>
      </c>
      <c r="AE12" s="33">
        <f t="shared" si="0"/>
        <v>0.74</v>
      </c>
      <c r="AF12" s="120">
        <f t="shared" si="0"/>
        <v>0.68</v>
      </c>
      <c r="AG12" s="77"/>
      <c r="AH12"/>
      <c r="AI12"/>
      <c r="AJ12"/>
      <c r="AK12"/>
    </row>
    <row r="13" spans="2:37" ht="14.4">
      <c r="B13" s="224" t="s">
        <v>4</v>
      </c>
      <c r="C13" s="54" t="s">
        <v>17</v>
      </c>
      <c r="D13" s="81" t="s">
        <v>44</v>
      </c>
      <c r="E13" s="12">
        <v>2010</v>
      </c>
      <c r="F13" s="36"/>
      <c r="G13" s="36"/>
      <c r="H13" s="184">
        <f>R32</f>
        <v>0.52860862038186085</v>
      </c>
      <c r="I13" s="36"/>
      <c r="J13" s="50"/>
      <c r="K13" s="22" t="e">
        <f>AVA!#REF!</f>
        <v>#REF!</v>
      </c>
      <c r="M13" s="87">
        <f>1-LineCapX!I12</f>
        <v>0.92</v>
      </c>
      <c r="N13" s="97" t="str">
        <f>LineCapX!D12</f>
        <v>Tyskland-SverigeSE4</v>
      </c>
      <c r="O13" s="33">
        <f>LineCapX!G12/1000</f>
        <v>0.61499999999999999</v>
      </c>
      <c r="P13" s="33">
        <f>LineCapX!H12/1000</f>
        <v>0.61499999999999999</v>
      </c>
      <c r="Q13" s="33">
        <f t="shared" si="0"/>
        <v>0.61499999999999999</v>
      </c>
      <c r="R13" s="33">
        <f t="shared" si="0"/>
        <v>0.61499999999999999</v>
      </c>
      <c r="S13" s="33">
        <f t="shared" si="0"/>
        <v>0.61499999999999999</v>
      </c>
      <c r="T13" s="33">
        <f t="shared" si="0"/>
        <v>0.61499999999999999</v>
      </c>
      <c r="U13" s="33">
        <f t="shared" si="0"/>
        <v>0.61499999999999999</v>
      </c>
      <c r="V13" s="33">
        <f t="shared" si="0"/>
        <v>0.61499999999999999</v>
      </c>
      <c r="W13" s="33">
        <f t="shared" si="0"/>
        <v>0.61499999999999999</v>
      </c>
      <c r="X13" s="33">
        <f t="shared" si="0"/>
        <v>0.61499999999999999</v>
      </c>
      <c r="Y13" s="33">
        <f t="shared" si="0"/>
        <v>0.61499999999999999</v>
      </c>
      <c r="Z13" s="33">
        <f t="shared" si="0"/>
        <v>0.61499999999999999</v>
      </c>
      <c r="AA13" s="33">
        <f t="shared" si="0"/>
        <v>0.61499999999999999</v>
      </c>
      <c r="AB13" s="33">
        <f t="shared" si="0"/>
        <v>0.61499999999999999</v>
      </c>
      <c r="AC13" s="33">
        <f t="shared" si="0"/>
        <v>0.61499999999999999</v>
      </c>
      <c r="AD13" s="33">
        <f t="shared" si="0"/>
        <v>0.61499999999999999</v>
      </c>
      <c r="AE13" s="33">
        <f t="shared" si="0"/>
        <v>0.61499999999999999</v>
      </c>
      <c r="AF13" s="120">
        <f t="shared" si="0"/>
        <v>0.61499999999999999</v>
      </c>
      <c r="AG13" s="77"/>
      <c r="AH13"/>
      <c r="AI13"/>
      <c r="AJ13"/>
      <c r="AK13"/>
    </row>
    <row r="14" spans="2:37" ht="14.4">
      <c r="B14" s="224" t="s">
        <v>4</v>
      </c>
      <c r="C14" s="54" t="s">
        <v>17</v>
      </c>
      <c r="D14" s="81" t="s">
        <v>44</v>
      </c>
      <c r="E14" s="12">
        <v>2010</v>
      </c>
      <c r="F14" s="36"/>
      <c r="G14" s="36"/>
      <c r="H14" s="188">
        <f>R31</f>
        <v>0.4996918992734567</v>
      </c>
      <c r="I14" s="36"/>
      <c r="J14" s="50"/>
      <c r="K14" s="22" t="e">
        <f>AVA!#REF!</f>
        <v>#REF!</v>
      </c>
      <c r="M14" s="87">
        <f>1-LineCapX!I13</f>
        <v>0.95</v>
      </c>
      <c r="N14" s="97" t="str">
        <f>LineCapX!D13</f>
        <v>Sweden SE2 NorgeNON</v>
      </c>
      <c r="O14" s="33">
        <f>LineCapX!G13/1000</f>
        <v>2</v>
      </c>
      <c r="P14" s="33">
        <f>LineCapX!H13/1000</f>
        <v>1.45</v>
      </c>
      <c r="Q14" s="33">
        <f t="shared" si="0"/>
        <v>2</v>
      </c>
      <c r="R14" s="33">
        <f t="shared" si="0"/>
        <v>1.45</v>
      </c>
      <c r="S14" s="33">
        <f t="shared" si="0"/>
        <v>2</v>
      </c>
      <c r="T14" s="33">
        <f t="shared" si="0"/>
        <v>1.45</v>
      </c>
      <c r="U14" s="33">
        <f t="shared" si="0"/>
        <v>2</v>
      </c>
      <c r="V14" s="33">
        <f t="shared" si="0"/>
        <v>1.45</v>
      </c>
      <c r="W14" s="33">
        <f t="shared" si="0"/>
        <v>2</v>
      </c>
      <c r="X14" s="33">
        <f t="shared" si="0"/>
        <v>1.45</v>
      </c>
      <c r="Y14" s="33">
        <f t="shared" si="0"/>
        <v>2</v>
      </c>
      <c r="Z14" s="33">
        <f t="shared" si="0"/>
        <v>1.45</v>
      </c>
      <c r="AA14" s="33">
        <f t="shared" si="0"/>
        <v>2</v>
      </c>
      <c r="AB14" s="33">
        <f t="shared" si="0"/>
        <v>1.45</v>
      </c>
      <c r="AC14" s="33">
        <f t="shared" si="0"/>
        <v>2</v>
      </c>
      <c r="AD14" s="33">
        <f t="shared" si="0"/>
        <v>1.45</v>
      </c>
      <c r="AE14" s="33">
        <f t="shared" si="0"/>
        <v>2</v>
      </c>
      <c r="AF14" s="120">
        <f t="shared" si="0"/>
        <v>1.45</v>
      </c>
      <c r="AG14" s="79"/>
      <c r="AH14"/>
      <c r="AI14"/>
      <c r="AJ14"/>
      <c r="AK14"/>
    </row>
    <row r="15" spans="2:37" ht="14.4">
      <c r="B15" s="84" t="s">
        <v>67</v>
      </c>
      <c r="C15" s="54" t="s">
        <v>17</v>
      </c>
      <c r="D15" s="81" t="s">
        <v>44</v>
      </c>
      <c r="E15" s="12">
        <v>2010</v>
      </c>
      <c r="F15" s="95"/>
      <c r="G15" s="95"/>
      <c r="H15" s="36"/>
      <c r="I15" s="184">
        <f>P32</f>
        <v>0.22040595554841549</v>
      </c>
      <c r="J15" s="50"/>
      <c r="K15" s="22" t="str">
        <f>AVA!$D$9</f>
        <v>IMPELC-SEDE</v>
      </c>
      <c r="M15" s="87">
        <f>1-LineCapX!I14</f>
        <v>0.95</v>
      </c>
      <c r="N15" s="97" t="str">
        <f>LineCapX!D14</f>
        <v>Sweden SE1 Norge NON</v>
      </c>
      <c r="O15" s="33">
        <f>LineCapX!G14/1000</f>
        <v>2.0950000000000002</v>
      </c>
      <c r="P15" s="33">
        <f>LineCapX!H14/1000</f>
        <v>2.145</v>
      </c>
      <c r="Q15" s="33">
        <f t="shared" si="0"/>
        <v>2.0950000000000002</v>
      </c>
      <c r="R15" s="33">
        <f t="shared" si="0"/>
        <v>2.145</v>
      </c>
      <c r="S15" s="33">
        <f t="shared" si="0"/>
        <v>2.0950000000000002</v>
      </c>
      <c r="T15" s="33">
        <f t="shared" si="0"/>
        <v>2.145</v>
      </c>
      <c r="U15" s="33">
        <f t="shared" si="0"/>
        <v>2.0950000000000002</v>
      </c>
      <c r="V15" s="33">
        <f t="shared" si="0"/>
        <v>2.145</v>
      </c>
      <c r="W15" s="33">
        <f t="shared" si="0"/>
        <v>2.0950000000000002</v>
      </c>
      <c r="X15" s="33">
        <f t="shared" si="0"/>
        <v>2.145</v>
      </c>
      <c r="Y15" s="33">
        <f t="shared" si="0"/>
        <v>2.0950000000000002</v>
      </c>
      <c r="Z15" s="33">
        <f t="shared" si="0"/>
        <v>2.145</v>
      </c>
      <c r="AA15" s="33">
        <f t="shared" si="0"/>
        <v>2.0950000000000002</v>
      </c>
      <c r="AB15" s="33">
        <f t="shared" si="0"/>
        <v>2.145</v>
      </c>
      <c r="AC15" s="33">
        <f t="shared" si="0"/>
        <v>2.0950000000000002</v>
      </c>
      <c r="AD15" s="33">
        <f t="shared" si="0"/>
        <v>2.145</v>
      </c>
      <c r="AE15" s="33">
        <f t="shared" si="0"/>
        <v>2.0950000000000002</v>
      </c>
      <c r="AF15" s="120">
        <f t="shared" si="0"/>
        <v>2.145</v>
      </c>
      <c r="AG15" s="77"/>
      <c r="AH15"/>
      <c r="AI15"/>
      <c r="AJ15"/>
      <c r="AK15"/>
    </row>
    <row r="16" spans="2:37" ht="14.4">
      <c r="B16" s="84" t="s">
        <v>67</v>
      </c>
      <c r="C16" s="54" t="s">
        <v>17</v>
      </c>
      <c r="D16" s="81" t="s">
        <v>44</v>
      </c>
      <c r="E16" s="12">
        <v>2010</v>
      </c>
      <c r="F16" s="95"/>
      <c r="G16" s="95"/>
      <c r="H16" s="95"/>
      <c r="I16" s="188">
        <f>P31</f>
        <v>0.59475750849044307</v>
      </c>
      <c r="J16" s="50"/>
      <c r="K16" s="22" t="str">
        <f>AVA!$D$10</f>
        <v>EXPELC-SEDE</v>
      </c>
      <c r="M16" s="87">
        <f>1-LineCapX!I15</f>
        <v>0.95</v>
      </c>
      <c r="N16" s="97" t="str">
        <f>LineCapX!D15</f>
        <v>Sweden SE3 Norge NOS</v>
      </c>
      <c r="O16" s="33">
        <f>LineCapX!G15/1000</f>
        <v>2.0950000000000002</v>
      </c>
      <c r="P16" s="33">
        <f>LineCapX!H15/1000</f>
        <v>2.145</v>
      </c>
      <c r="Q16" s="33">
        <f t="shared" si="0"/>
        <v>2.0950000000000002</v>
      </c>
      <c r="R16" s="33">
        <f t="shared" si="0"/>
        <v>2.145</v>
      </c>
      <c r="S16" s="33">
        <f t="shared" si="0"/>
        <v>2.0950000000000002</v>
      </c>
      <c r="T16" s="33">
        <f t="shared" si="0"/>
        <v>2.145</v>
      </c>
      <c r="U16" s="33">
        <f t="shared" si="0"/>
        <v>2.0950000000000002</v>
      </c>
      <c r="V16" s="33">
        <f t="shared" si="0"/>
        <v>2.145</v>
      </c>
      <c r="W16" s="33">
        <f t="shared" si="0"/>
        <v>2.0950000000000002</v>
      </c>
      <c r="X16" s="33">
        <f t="shared" si="0"/>
        <v>2.145</v>
      </c>
      <c r="Y16" s="33">
        <f t="shared" si="0"/>
        <v>2.0950000000000002</v>
      </c>
      <c r="Z16" s="33">
        <f t="shared" si="0"/>
        <v>2.145</v>
      </c>
      <c r="AA16" s="33">
        <f t="shared" si="0"/>
        <v>2.0950000000000002</v>
      </c>
      <c r="AB16" s="33">
        <f t="shared" si="0"/>
        <v>2.145</v>
      </c>
      <c r="AC16" s="33">
        <f t="shared" si="0"/>
        <v>2.0950000000000002</v>
      </c>
      <c r="AD16" s="33">
        <f t="shared" si="0"/>
        <v>2.145</v>
      </c>
      <c r="AE16" s="33">
        <f t="shared" si="0"/>
        <v>2.0950000000000002</v>
      </c>
      <c r="AF16" s="120">
        <f t="shared" si="0"/>
        <v>2.145</v>
      </c>
      <c r="AG16" s="77"/>
      <c r="AH16"/>
      <c r="AI16"/>
      <c r="AJ16"/>
      <c r="AK16"/>
    </row>
    <row r="17" spans="2:37" ht="14.4">
      <c r="B17" s="85" t="s">
        <v>67</v>
      </c>
      <c r="C17" s="12" t="s">
        <v>17</v>
      </c>
      <c r="D17" s="81" t="s">
        <v>44</v>
      </c>
      <c r="E17" s="12">
        <v>2010</v>
      </c>
      <c r="F17" s="140"/>
      <c r="G17" s="36"/>
      <c r="H17" s="36"/>
      <c r="I17" s="182">
        <v>0</v>
      </c>
      <c r="J17" s="50"/>
      <c r="K17" s="22" t="str">
        <f>AVA!$D$11</f>
        <v>IMPELC-SELT</v>
      </c>
      <c r="L17" s="21"/>
      <c r="M17" s="87">
        <f>1-LineCapX!I16</f>
        <v>0.95</v>
      </c>
      <c r="N17" s="97" t="str">
        <f>LineCapX!D16</f>
        <v>Sverige SE1-Finland</v>
      </c>
      <c r="O17" s="33">
        <f>LineCapX!G16/1000</f>
        <v>1.5</v>
      </c>
      <c r="P17" s="33">
        <f>LineCapX!H16/1000</f>
        <v>1.1000000000000001</v>
      </c>
      <c r="Q17" s="33">
        <f t="shared" si="0"/>
        <v>1.5</v>
      </c>
      <c r="R17" s="33">
        <f t="shared" si="0"/>
        <v>1.1000000000000001</v>
      </c>
      <c r="S17" s="33">
        <f t="shared" si="0"/>
        <v>1.5</v>
      </c>
      <c r="T17" s="33">
        <f t="shared" si="0"/>
        <v>1.1000000000000001</v>
      </c>
      <c r="U17" s="33">
        <f t="shared" si="0"/>
        <v>1.5</v>
      </c>
      <c r="V17" s="33">
        <f t="shared" si="0"/>
        <v>1.1000000000000001</v>
      </c>
      <c r="W17" s="33">
        <f t="shared" si="0"/>
        <v>1.5</v>
      </c>
      <c r="X17" s="33">
        <f t="shared" si="0"/>
        <v>1.1000000000000001</v>
      </c>
      <c r="Y17" s="33">
        <f t="shared" si="0"/>
        <v>1.5</v>
      </c>
      <c r="Z17" s="33">
        <f t="shared" si="0"/>
        <v>1.1000000000000001</v>
      </c>
      <c r="AA17" s="33">
        <f t="shared" si="0"/>
        <v>1.5</v>
      </c>
      <c r="AB17" s="33">
        <f t="shared" si="0"/>
        <v>1.1000000000000001</v>
      </c>
      <c r="AC17" s="33">
        <f t="shared" si="0"/>
        <v>1.5</v>
      </c>
      <c r="AD17" s="33">
        <f t="shared" si="0"/>
        <v>1.1000000000000001</v>
      </c>
      <c r="AE17" s="33">
        <f t="shared" si="0"/>
        <v>1.5</v>
      </c>
      <c r="AF17" s="120">
        <f t="shared" si="0"/>
        <v>1.1000000000000001</v>
      </c>
      <c r="AG17" s="79"/>
      <c r="AH17"/>
      <c r="AI17"/>
      <c r="AJ17"/>
      <c r="AK17"/>
    </row>
    <row r="18" spans="2:37" ht="14.4">
      <c r="B18" s="85" t="s">
        <v>67</v>
      </c>
      <c r="C18" s="22" t="s">
        <v>17</v>
      </c>
      <c r="D18" s="82" t="s">
        <v>44</v>
      </c>
      <c r="E18" s="12">
        <v>2010</v>
      </c>
      <c r="F18" s="140"/>
      <c r="G18" s="36"/>
      <c r="H18" s="95"/>
      <c r="I18" s="183">
        <v>0</v>
      </c>
      <c r="J18" s="50"/>
      <c r="K18" s="22" t="str">
        <f>AVA!$D$12</f>
        <v>EXPELC-SELT</v>
      </c>
      <c r="L18" s="21"/>
      <c r="M18" s="87">
        <f>1-LineCapX!I17</f>
        <v>0.95</v>
      </c>
      <c r="N18" s="133" t="str">
        <f>LineCapX!D17</f>
        <v>Sverige SE3-Finland</v>
      </c>
      <c r="O18" s="31">
        <f>LineCapX!G17/1000</f>
        <v>1.35</v>
      </c>
      <c r="P18" s="31">
        <f>LineCapX!H17/1000</f>
        <v>1.35</v>
      </c>
      <c r="Q18" s="31">
        <f t="shared" si="0"/>
        <v>1.35</v>
      </c>
      <c r="R18" s="31">
        <f t="shared" si="0"/>
        <v>1.35</v>
      </c>
      <c r="S18" s="31">
        <f t="shared" si="0"/>
        <v>1.35</v>
      </c>
      <c r="T18" s="31">
        <f t="shared" si="0"/>
        <v>1.35</v>
      </c>
      <c r="U18" s="31">
        <f t="shared" si="0"/>
        <v>1.35</v>
      </c>
      <c r="V18" s="31">
        <f t="shared" si="0"/>
        <v>1.35</v>
      </c>
      <c r="W18" s="31">
        <f t="shared" si="0"/>
        <v>1.35</v>
      </c>
      <c r="X18" s="31">
        <f t="shared" si="0"/>
        <v>1.35</v>
      </c>
      <c r="Y18" s="31">
        <f t="shared" si="0"/>
        <v>1.35</v>
      </c>
      <c r="Z18" s="31">
        <f t="shared" si="0"/>
        <v>1.35</v>
      </c>
      <c r="AA18" s="31">
        <f t="shared" si="0"/>
        <v>1.35</v>
      </c>
      <c r="AB18" s="31">
        <f t="shared" si="0"/>
        <v>1.35</v>
      </c>
      <c r="AC18" s="31">
        <f t="shared" si="0"/>
        <v>1.35</v>
      </c>
      <c r="AD18" s="31">
        <f t="shared" si="0"/>
        <v>1.35</v>
      </c>
      <c r="AE18" s="31">
        <f t="shared" si="0"/>
        <v>1.35</v>
      </c>
      <c r="AF18" s="134">
        <f t="shared" si="0"/>
        <v>1.35</v>
      </c>
      <c r="AG18" s="30"/>
      <c r="AH18"/>
      <c r="AI18"/>
      <c r="AJ18"/>
      <c r="AK18"/>
    </row>
    <row r="19" spans="2:37" ht="14.4">
      <c r="B19" s="85" t="s">
        <v>67</v>
      </c>
      <c r="C19" s="125" t="s">
        <v>17</v>
      </c>
      <c r="D19" s="82" t="s">
        <v>44</v>
      </c>
      <c r="E19" s="12">
        <v>2010</v>
      </c>
      <c r="F19" s="36"/>
      <c r="G19" s="36"/>
      <c r="H19" s="36"/>
      <c r="I19" s="184">
        <f>O32</f>
        <v>0.28253872623739812</v>
      </c>
      <c r="J19" s="50"/>
      <c r="K19" s="22" t="str">
        <f>AVA!$D$13</f>
        <v>IMPELC-SEPL</v>
      </c>
      <c r="L19" s="21"/>
      <c r="M19" s="21"/>
      <c r="N19" s="21"/>
      <c r="O19" s="15"/>
    </row>
    <row r="20" spans="2:37" ht="14.4">
      <c r="B20" s="85" t="s">
        <v>67</v>
      </c>
      <c r="C20" s="125" t="s">
        <v>17</v>
      </c>
      <c r="D20" s="82" t="s">
        <v>44</v>
      </c>
      <c r="E20" s="22">
        <v>2010</v>
      </c>
      <c r="F20" s="36"/>
      <c r="G20" s="36"/>
      <c r="H20" s="36"/>
      <c r="I20" s="184">
        <f>O31</f>
        <v>0.75232859854564449</v>
      </c>
      <c r="J20" s="50"/>
      <c r="K20" s="22" t="str">
        <f>AVA!$D$14</f>
        <v>EXPELC-SEPL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</row>
    <row r="21" spans="2:37" ht="14.4">
      <c r="B21" s="224" t="s">
        <v>4</v>
      </c>
      <c r="C21" s="125" t="s">
        <v>17</v>
      </c>
      <c r="D21" s="82" t="s">
        <v>44</v>
      </c>
      <c r="E21" s="22">
        <v>2010</v>
      </c>
      <c r="F21" s="184">
        <f>T32</f>
        <v>0.14056118222515168</v>
      </c>
      <c r="G21" s="36"/>
      <c r="H21" s="184">
        <f>U32</f>
        <v>0.19280554144366263</v>
      </c>
      <c r="I21" s="36"/>
      <c r="J21" s="50"/>
      <c r="K21" s="22">
        <f>AVA!$D$15</f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</row>
    <row r="22" spans="2:37" ht="14.4">
      <c r="B22" s="224" t="s">
        <v>4</v>
      </c>
      <c r="C22" s="22" t="s">
        <v>17</v>
      </c>
      <c r="D22" s="82" t="s">
        <v>44</v>
      </c>
      <c r="E22" s="178">
        <v>2010</v>
      </c>
      <c r="F22" s="190">
        <f>T31</f>
        <v>0.6286106085331129</v>
      </c>
      <c r="G22" s="26"/>
      <c r="H22" s="190">
        <f>U31</f>
        <v>0.7193406926894409</v>
      </c>
      <c r="I22" s="26"/>
      <c r="J22" s="50"/>
      <c r="K22" s="22">
        <f>AVA!$D$16</f>
        <v>0</v>
      </c>
    </row>
    <row r="23" spans="2:37" ht="14.4">
      <c r="B23" s="224" t="s">
        <v>4</v>
      </c>
      <c r="C23" s="52" t="s">
        <v>17</v>
      </c>
      <c r="D23" s="131" t="s">
        <v>44</v>
      </c>
      <c r="E23" s="23">
        <v>2015</v>
      </c>
      <c r="F23" s="185">
        <f>F7</f>
        <v>0.43153956887768785</v>
      </c>
      <c r="G23" s="185">
        <f>G7</f>
        <v>0.33945834885564091</v>
      </c>
      <c r="H23" s="36"/>
      <c r="I23" s="95"/>
      <c r="J23" s="114"/>
      <c r="K23" s="52" t="e">
        <f>AVA!#REF!</f>
        <v>#REF!</v>
      </c>
    </row>
    <row r="24" spans="2:37" ht="14.4">
      <c r="B24" s="224" t="s">
        <v>4</v>
      </c>
      <c r="C24" s="22" t="s">
        <v>17</v>
      </c>
      <c r="D24" s="82" t="s">
        <v>44</v>
      </c>
      <c r="E24" s="23">
        <v>2015</v>
      </c>
      <c r="F24" s="185">
        <f>F8</f>
        <v>0.31230829999104204</v>
      </c>
      <c r="G24" s="185">
        <f>G8</f>
        <v>0.35387008953722698</v>
      </c>
      <c r="H24"/>
      <c r="J24" s="50"/>
      <c r="K24" s="22" t="e">
        <f>AVA!#REF!</f>
        <v>#REF!</v>
      </c>
    </row>
    <row r="25" spans="2:37" ht="14.4">
      <c r="B25" s="224" t="s">
        <v>4</v>
      </c>
      <c r="C25" s="22" t="s">
        <v>17</v>
      </c>
      <c r="D25" s="82" t="s">
        <v>44</v>
      </c>
      <c r="E25" s="23">
        <v>2015</v>
      </c>
      <c r="F25" s="36"/>
      <c r="G25" s="36"/>
      <c r="H25" s="185">
        <f>H9</f>
        <v>0.48682770973655215</v>
      </c>
      <c r="I25" s="36"/>
      <c r="J25" s="50"/>
      <c r="K25" s="22" t="e">
        <f>AVA!#REF!</f>
        <v>#REF!</v>
      </c>
    </row>
    <row r="26" spans="2:37" ht="14.4">
      <c r="B26" s="224" t="s">
        <v>4</v>
      </c>
      <c r="C26" s="22" t="s">
        <v>17</v>
      </c>
      <c r="D26" s="82" t="s">
        <v>44</v>
      </c>
      <c r="E26" s="23">
        <v>2015</v>
      </c>
      <c r="F26" s="36"/>
      <c r="G26" s="36"/>
      <c r="H26" s="185">
        <f>H10</f>
        <v>0.33212710625088959</v>
      </c>
      <c r="I26" s="36"/>
      <c r="J26" s="50"/>
      <c r="K26" s="22" t="e">
        <f>AVA!#REF!</f>
        <v>#REF!</v>
      </c>
    </row>
    <row r="27" spans="2:37" ht="14.4">
      <c r="B27" s="224" t="s">
        <v>4</v>
      </c>
      <c r="C27" s="22" t="s">
        <v>17</v>
      </c>
      <c r="D27" s="82" t="s">
        <v>44</v>
      </c>
      <c r="E27" s="23">
        <v>2015</v>
      </c>
      <c r="F27" s="95"/>
      <c r="G27" s="95"/>
      <c r="H27" s="36"/>
      <c r="I27" s="185">
        <f>I11</f>
        <v>0.27519120342621062</v>
      </c>
      <c r="J27" s="50"/>
      <c r="K27" s="22" t="e">
        <f>AVA!#REF!</f>
        <v>#REF!</v>
      </c>
      <c r="N27" s="163" t="s">
        <v>164</v>
      </c>
      <c r="O27" s="162"/>
      <c r="P27" s="162"/>
      <c r="Q27" s="162"/>
      <c r="R27" s="162"/>
      <c r="S27" s="162"/>
      <c r="T27"/>
      <c r="U27"/>
      <c r="V27"/>
      <c r="W27"/>
      <c r="X27"/>
      <c r="Y27"/>
      <c r="Z27"/>
      <c r="AA27"/>
      <c r="AB27"/>
    </row>
    <row r="28" spans="2:37" ht="14.4">
      <c r="B28" s="224" t="s">
        <v>4</v>
      </c>
      <c r="C28" s="22" t="s">
        <v>17</v>
      </c>
      <c r="D28" s="82" t="s">
        <v>44</v>
      </c>
      <c r="E28" s="23">
        <v>2015</v>
      </c>
      <c r="F28" s="36"/>
      <c r="G28" s="36"/>
      <c r="H28" s="36"/>
      <c r="I28" s="185">
        <f>I12</f>
        <v>0.48054462393314362</v>
      </c>
      <c r="J28" s="50"/>
      <c r="K28" s="22" t="e">
        <f>AVA!#REF!</f>
        <v>#REF!</v>
      </c>
      <c r="N28" s="163" t="s">
        <v>163</v>
      </c>
      <c r="O28" s="162"/>
      <c r="P28" s="162"/>
      <c r="Q28" s="162"/>
      <c r="R28" s="162"/>
      <c r="S28" s="162"/>
      <c r="T28"/>
      <c r="U28"/>
      <c r="V28"/>
      <c r="W28"/>
      <c r="X28"/>
      <c r="Y28"/>
      <c r="Z28"/>
      <c r="AA28"/>
      <c r="AB28"/>
    </row>
    <row r="29" spans="2:37" ht="15" thickBot="1">
      <c r="B29" s="224" t="s">
        <v>4</v>
      </c>
      <c r="C29" s="22" t="s">
        <v>17</v>
      </c>
      <c r="D29" s="130" t="s">
        <v>44</v>
      </c>
      <c r="E29" s="23">
        <v>2015</v>
      </c>
      <c r="F29" s="36"/>
      <c r="G29" s="36"/>
      <c r="H29" s="185">
        <f>H13</f>
        <v>0.52860862038186085</v>
      </c>
      <c r="I29" s="36"/>
      <c r="J29" s="50"/>
      <c r="K29" s="22" t="e">
        <f>AVA!#REF!</f>
        <v>#REF!</v>
      </c>
      <c r="N29"/>
      <c r="O29" s="96" t="s">
        <v>165</v>
      </c>
      <c r="P29" s="164" t="s">
        <v>165</v>
      </c>
      <c r="Q29" s="164" t="s">
        <v>166</v>
      </c>
      <c r="R29" s="164" t="s">
        <v>166</v>
      </c>
      <c r="S29" s="164" t="s">
        <v>166</v>
      </c>
      <c r="T29" s="164"/>
      <c r="U29" s="164"/>
      <c r="V29" s="164" t="s">
        <v>165</v>
      </c>
      <c r="W29" s="164" t="s">
        <v>165</v>
      </c>
      <c r="X29" s="164" t="s">
        <v>165</v>
      </c>
      <c r="Y29" s="164"/>
      <c r="Z29" s="164"/>
      <c r="AA29" s="164"/>
      <c r="AB29" s="164" t="s">
        <v>165</v>
      </c>
    </row>
    <row r="30" spans="2:37" ht="14.4">
      <c r="B30" s="224" t="s">
        <v>4</v>
      </c>
      <c r="C30" s="22" t="s">
        <v>17</v>
      </c>
      <c r="D30" s="82" t="s">
        <v>44</v>
      </c>
      <c r="E30" s="23">
        <v>2015</v>
      </c>
      <c r="F30" s="36"/>
      <c r="G30" s="36"/>
      <c r="H30" s="185">
        <f>H14</f>
        <v>0.4996918992734567</v>
      </c>
      <c r="I30" s="36"/>
      <c r="J30" s="50"/>
      <c r="K30" s="22" t="e">
        <f>AVA!#REF!</f>
        <v>#REF!</v>
      </c>
      <c r="N30" s="165" t="s">
        <v>148</v>
      </c>
      <c r="O30" s="166" t="s">
        <v>149</v>
      </c>
      <c r="P30" s="166" t="s">
        <v>150</v>
      </c>
      <c r="Q30" s="166" t="s">
        <v>151</v>
      </c>
      <c r="R30" s="166" t="s">
        <v>152</v>
      </c>
      <c r="S30" s="166" t="s">
        <v>153</v>
      </c>
      <c r="T30" s="166" t="s">
        <v>154</v>
      </c>
      <c r="U30" s="166" t="s">
        <v>155</v>
      </c>
      <c r="V30" s="166" t="s">
        <v>156</v>
      </c>
      <c r="W30" s="166" t="s">
        <v>157</v>
      </c>
      <c r="X30" s="166" t="s">
        <v>158</v>
      </c>
      <c r="Y30" s="175" t="s">
        <v>159</v>
      </c>
      <c r="Z30" s="175" t="s">
        <v>160</v>
      </c>
      <c r="AA30" s="175" t="s">
        <v>161</v>
      </c>
      <c r="AB30" s="167" t="s">
        <v>162</v>
      </c>
    </row>
    <row r="31" spans="2:37" ht="14.4">
      <c r="B31" s="84" t="s">
        <v>67</v>
      </c>
      <c r="C31" s="22" t="s">
        <v>17</v>
      </c>
      <c r="D31" s="82" t="s">
        <v>44</v>
      </c>
      <c r="E31" s="22">
        <v>2015</v>
      </c>
      <c r="F31" s="95"/>
      <c r="G31" s="95"/>
      <c r="H31" s="36"/>
      <c r="I31" s="185">
        <f>I15</f>
        <v>0.22040595554841549</v>
      </c>
      <c r="J31" s="50"/>
      <c r="K31" s="22" t="str">
        <f>AVA!$D$9</f>
        <v>IMPELC-SEDE</v>
      </c>
      <c r="N31" s="168" t="s">
        <v>12</v>
      </c>
      <c r="O31" s="170">
        <v>0.75232859854564449</v>
      </c>
      <c r="P31" s="170">
        <v>0.59475750849044307</v>
      </c>
      <c r="Q31" s="170">
        <v>0.33212710625088959</v>
      </c>
      <c r="R31" s="170">
        <v>0.4996918992734567</v>
      </c>
      <c r="S31" s="170">
        <v>0.48054462393314362</v>
      </c>
      <c r="T31" s="170">
        <v>0.6286106085331129</v>
      </c>
      <c r="U31" s="170">
        <v>0.7193406926894409</v>
      </c>
      <c r="V31" s="170">
        <v>0.31230829999104204</v>
      </c>
      <c r="W31" s="170">
        <v>0.4155695859885658</v>
      </c>
      <c r="X31" s="170">
        <v>0.29217059308588811</v>
      </c>
      <c r="Y31" s="176">
        <v>0.32070477163068972</v>
      </c>
      <c r="Z31" s="176">
        <v>0.47633446994347783</v>
      </c>
      <c r="AA31" s="176">
        <v>0.49095891288717725</v>
      </c>
      <c r="AB31" s="171">
        <v>0.75640787160437817</v>
      </c>
    </row>
    <row r="32" spans="2:37" ht="27.6" customHeight="1" thickBot="1">
      <c r="B32" s="84" t="s">
        <v>67</v>
      </c>
      <c r="C32" s="22" t="s">
        <v>17</v>
      </c>
      <c r="D32" s="82" t="s">
        <v>44</v>
      </c>
      <c r="E32" s="23">
        <v>2015</v>
      </c>
      <c r="F32" s="95"/>
      <c r="G32" s="95"/>
      <c r="H32" s="95"/>
      <c r="I32" s="185">
        <f>I16</f>
        <v>0.59475750849044307</v>
      </c>
      <c r="J32" s="50"/>
      <c r="K32" s="22" t="str">
        <f>AVA!$D$10</f>
        <v>EXPELC-SEDE</v>
      </c>
      <c r="M32" s="21"/>
      <c r="N32" s="169" t="s">
        <v>11</v>
      </c>
      <c r="O32" s="172">
        <v>0.28253872623739812</v>
      </c>
      <c r="P32" s="172">
        <v>0.22040595554841549</v>
      </c>
      <c r="Q32" s="172">
        <v>0.48682770973655215</v>
      </c>
      <c r="R32" s="172">
        <v>0.52860862038186085</v>
      </c>
      <c r="S32" s="172">
        <v>0.27519120342621062</v>
      </c>
      <c r="T32" s="172">
        <v>0.14056118222515168</v>
      </c>
      <c r="U32" s="172">
        <v>0.19280554144366263</v>
      </c>
      <c r="V32" s="172">
        <v>0.43153956887768785</v>
      </c>
      <c r="W32" s="172">
        <v>0.31280940534190954</v>
      </c>
      <c r="X32" s="172">
        <v>0.36610729236937228</v>
      </c>
      <c r="Y32" s="177">
        <v>0.1430166162575304</v>
      </c>
      <c r="Z32" s="177">
        <v>8.3334804952732947E-2</v>
      </c>
      <c r="AA32" s="177">
        <v>0.11664753035496264</v>
      </c>
      <c r="AB32" s="173">
        <v>0.26953794642857143</v>
      </c>
      <c r="AC32" s="21"/>
      <c r="AD32" s="21"/>
      <c r="AE32" s="21"/>
      <c r="AF32" s="21"/>
      <c r="AG32" s="21"/>
      <c r="AH32" s="21"/>
      <c r="AI32" s="21"/>
    </row>
    <row r="33" spans="2:35" ht="14.4">
      <c r="B33" s="85" t="s">
        <v>67</v>
      </c>
      <c r="C33" s="22" t="s">
        <v>17</v>
      </c>
      <c r="D33" s="82" t="s">
        <v>44</v>
      </c>
      <c r="E33" s="23">
        <v>2015</v>
      </c>
      <c r="F33" s="140"/>
      <c r="G33" s="36"/>
      <c r="H33" s="36"/>
      <c r="I33" s="182">
        <v>0</v>
      </c>
      <c r="J33" s="50"/>
      <c r="K33" s="22" t="str">
        <f>AVA!$D$11</f>
        <v>IMPELC-SELT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</row>
    <row r="34" spans="2:35" ht="14.4">
      <c r="B34" s="85" t="s">
        <v>67</v>
      </c>
      <c r="C34" s="22" t="s">
        <v>17</v>
      </c>
      <c r="D34" s="82" t="s">
        <v>44</v>
      </c>
      <c r="E34" s="22">
        <v>2015</v>
      </c>
      <c r="F34" s="140"/>
      <c r="G34" s="36"/>
      <c r="H34" s="95"/>
      <c r="I34" s="183">
        <v>0</v>
      </c>
      <c r="J34" s="50"/>
      <c r="K34" s="22" t="str">
        <f>AVA!$D$12</f>
        <v>EXPELC-SELT</v>
      </c>
    </row>
    <row r="35" spans="2:35" ht="14.4">
      <c r="B35" s="85" t="s">
        <v>67</v>
      </c>
      <c r="C35" s="22" t="s">
        <v>17</v>
      </c>
      <c r="D35" s="82" t="s">
        <v>44</v>
      </c>
      <c r="E35" s="22">
        <v>2015</v>
      </c>
      <c r="F35" s="36"/>
      <c r="G35" s="36"/>
      <c r="H35" s="36"/>
      <c r="I35" s="185">
        <f>I19</f>
        <v>0.28253872623739812</v>
      </c>
      <c r="J35" s="50"/>
      <c r="K35" s="22" t="str">
        <f>AVA!$D$13</f>
        <v>IMPELC-SEPL</v>
      </c>
    </row>
    <row r="36" spans="2:35" ht="14.4">
      <c r="B36" s="85" t="s">
        <v>67</v>
      </c>
      <c r="C36" s="22" t="s">
        <v>17</v>
      </c>
      <c r="D36" s="82" t="s">
        <v>44</v>
      </c>
      <c r="E36" s="22">
        <v>2015</v>
      </c>
      <c r="F36" s="36"/>
      <c r="G36" s="36"/>
      <c r="H36" s="36"/>
      <c r="I36" s="185">
        <f>I20</f>
        <v>0.75232859854564449</v>
      </c>
      <c r="J36" s="50"/>
      <c r="K36" s="22" t="str">
        <f>AVA!$D$14</f>
        <v>EXPELC-SEPL</v>
      </c>
    </row>
    <row r="37" spans="2:35" ht="14.4">
      <c r="B37" s="224" t="s">
        <v>4</v>
      </c>
      <c r="C37" s="22" t="s">
        <v>17</v>
      </c>
      <c r="D37" s="82" t="s">
        <v>44</v>
      </c>
      <c r="E37" s="22">
        <v>2015</v>
      </c>
      <c r="F37" s="185">
        <f>F21</f>
        <v>0.14056118222515168</v>
      </c>
      <c r="G37" s="36"/>
      <c r="H37" s="185">
        <f>H21</f>
        <v>0.19280554144366263</v>
      </c>
      <c r="I37" s="36"/>
      <c r="J37" s="50"/>
      <c r="K37" s="22">
        <f>AVA!$D$15</f>
        <v>0</v>
      </c>
    </row>
    <row r="38" spans="2:35" ht="14.4">
      <c r="B38" s="224" t="s">
        <v>4</v>
      </c>
      <c r="C38" s="178" t="s">
        <v>17</v>
      </c>
      <c r="D38" s="179" t="s">
        <v>44</v>
      </c>
      <c r="E38" s="178">
        <v>2015</v>
      </c>
      <c r="F38" s="191">
        <f>F22</f>
        <v>0.6286106085331129</v>
      </c>
      <c r="G38" s="26"/>
      <c r="H38" s="191">
        <f>H22</f>
        <v>0.7193406926894409</v>
      </c>
      <c r="I38" s="26"/>
      <c r="J38" s="180"/>
      <c r="K38" s="178">
        <f>AVA!$D$16</f>
        <v>0</v>
      </c>
    </row>
    <row r="39" spans="2:35" ht="14.4">
      <c r="B39" s="224" t="s">
        <v>4</v>
      </c>
      <c r="C39" s="189" t="s">
        <v>17</v>
      </c>
      <c r="D39" s="181" t="s">
        <v>44</v>
      </c>
      <c r="E39" s="22">
        <v>2016</v>
      </c>
      <c r="F39" s="185">
        <f>F23</f>
        <v>0.43153956887768785</v>
      </c>
      <c r="G39" s="185">
        <f>G23</f>
        <v>0.33945834885564091</v>
      </c>
      <c r="H39" s="36"/>
      <c r="I39" s="36"/>
      <c r="J39" s="50"/>
      <c r="K39" s="22" t="e">
        <f>AVA!#REF!</f>
        <v>#REF!</v>
      </c>
    </row>
    <row r="40" spans="2:35" ht="14.4">
      <c r="B40" s="224" t="s">
        <v>4</v>
      </c>
      <c r="C40" s="189" t="s">
        <v>17</v>
      </c>
      <c r="D40" s="181" t="s">
        <v>44</v>
      </c>
      <c r="E40" s="22">
        <v>2016</v>
      </c>
      <c r="F40" s="185">
        <f>F24</f>
        <v>0.31230829999104204</v>
      </c>
      <c r="G40" s="185">
        <f>G24</f>
        <v>0.35387008953722698</v>
      </c>
      <c r="H40" s="36"/>
      <c r="I40" s="36"/>
      <c r="J40" s="50"/>
      <c r="K40" s="22" t="e">
        <f>AVA!#REF!</f>
        <v>#REF!</v>
      </c>
    </row>
    <row r="41" spans="2:35" ht="14.4">
      <c r="B41" s="224" t="s">
        <v>4</v>
      </c>
      <c r="C41" s="189" t="s">
        <v>17</v>
      </c>
      <c r="D41" s="181" t="s">
        <v>44</v>
      </c>
      <c r="E41" s="22">
        <v>2016</v>
      </c>
      <c r="F41" s="36"/>
      <c r="G41" s="36"/>
      <c r="H41" s="185">
        <f>H25</f>
        <v>0.48682770973655215</v>
      </c>
      <c r="I41" s="36"/>
      <c r="J41" s="50"/>
      <c r="K41" s="22" t="e">
        <f>AVA!#REF!</f>
        <v>#REF!</v>
      </c>
    </row>
    <row r="42" spans="2:35" ht="14.4">
      <c r="B42" s="224" t="s">
        <v>4</v>
      </c>
      <c r="C42" s="189" t="s">
        <v>17</v>
      </c>
      <c r="D42" s="181" t="s">
        <v>44</v>
      </c>
      <c r="E42" s="22">
        <v>2016</v>
      </c>
      <c r="F42" s="36"/>
      <c r="G42" s="36"/>
      <c r="H42" s="185">
        <f>H26</f>
        <v>0.33212710625088959</v>
      </c>
      <c r="I42" s="36"/>
      <c r="J42" s="50"/>
      <c r="K42" s="22" t="e">
        <f>AVA!#REF!</f>
        <v>#REF!</v>
      </c>
    </row>
    <row r="43" spans="2:35" ht="14.4">
      <c r="B43" s="224" t="s">
        <v>4</v>
      </c>
      <c r="C43" s="189" t="s">
        <v>17</v>
      </c>
      <c r="D43" s="181" t="s">
        <v>44</v>
      </c>
      <c r="E43" s="22">
        <v>2016</v>
      </c>
      <c r="F43" s="36"/>
      <c r="G43" s="36"/>
      <c r="H43" s="36"/>
      <c r="I43" s="185">
        <f>I27</f>
        <v>0.27519120342621062</v>
      </c>
      <c r="J43" s="50"/>
      <c r="K43" s="22" t="e">
        <f>AVA!#REF!</f>
        <v>#REF!</v>
      </c>
    </row>
    <row r="44" spans="2:35" ht="14.4">
      <c r="B44" s="224" t="s">
        <v>4</v>
      </c>
      <c r="C44" s="189" t="s">
        <v>17</v>
      </c>
      <c r="D44" s="181" t="s">
        <v>44</v>
      </c>
      <c r="E44" s="22">
        <v>2016</v>
      </c>
      <c r="F44" s="36"/>
      <c r="G44" s="36"/>
      <c r="H44" s="36"/>
      <c r="I44" s="185">
        <f>I28</f>
        <v>0.48054462393314362</v>
      </c>
      <c r="J44" s="50"/>
      <c r="K44" s="22" t="e">
        <f>AVA!#REF!</f>
        <v>#REF!</v>
      </c>
    </row>
    <row r="45" spans="2:35" ht="14.4">
      <c r="B45" s="224" t="s">
        <v>4</v>
      </c>
      <c r="C45" s="189" t="s">
        <v>17</v>
      </c>
      <c r="D45" s="181" t="s">
        <v>44</v>
      </c>
      <c r="E45" s="22">
        <v>2016</v>
      </c>
      <c r="F45" s="36"/>
      <c r="G45" s="36"/>
      <c r="H45" s="185">
        <f>H29</f>
        <v>0.52860862038186085</v>
      </c>
      <c r="I45" s="36"/>
      <c r="J45" s="50"/>
      <c r="K45" s="22" t="e">
        <f>AVA!#REF!</f>
        <v>#REF!</v>
      </c>
    </row>
    <row r="46" spans="2:35" ht="14.4">
      <c r="B46" s="224" t="s">
        <v>4</v>
      </c>
      <c r="C46" s="189" t="s">
        <v>17</v>
      </c>
      <c r="D46" s="181" t="s">
        <v>44</v>
      </c>
      <c r="E46" s="22">
        <v>2016</v>
      </c>
      <c r="F46" s="36"/>
      <c r="G46" s="36"/>
      <c r="H46" s="185">
        <f>H30</f>
        <v>0.4996918992734567</v>
      </c>
      <c r="I46" s="36"/>
      <c r="J46" s="50"/>
      <c r="K46" s="22" t="e">
        <f>AVA!#REF!</f>
        <v>#REF!</v>
      </c>
    </row>
    <row r="47" spans="2:35" ht="14.4">
      <c r="B47" s="84" t="s">
        <v>67</v>
      </c>
      <c r="C47" s="189" t="s">
        <v>17</v>
      </c>
      <c r="D47" s="181" t="s">
        <v>44</v>
      </c>
      <c r="E47" s="22">
        <v>2016</v>
      </c>
      <c r="F47" s="36"/>
      <c r="G47" s="36"/>
      <c r="H47" s="36"/>
      <c r="I47" s="185">
        <f>I31</f>
        <v>0.22040595554841549</v>
      </c>
      <c r="J47" s="50"/>
      <c r="K47" s="22" t="str">
        <f>AVA!$D$9</f>
        <v>IMPELC-SEDE</v>
      </c>
    </row>
    <row r="48" spans="2:35" ht="14.4">
      <c r="B48" s="84" t="s">
        <v>67</v>
      </c>
      <c r="C48" s="189" t="s">
        <v>17</v>
      </c>
      <c r="D48" s="181" t="s">
        <v>44</v>
      </c>
      <c r="E48" s="22">
        <v>2016</v>
      </c>
      <c r="F48" s="36"/>
      <c r="G48" s="36"/>
      <c r="H48" s="36"/>
      <c r="I48" s="185">
        <f>I32</f>
        <v>0.59475750849044307</v>
      </c>
      <c r="J48" s="50"/>
      <c r="K48" s="22" t="str">
        <f>AVA!$D$10</f>
        <v>EXPELC-SEDE</v>
      </c>
    </row>
    <row r="49" spans="1:35" ht="14.4">
      <c r="B49" s="85" t="s">
        <v>67</v>
      </c>
      <c r="C49" s="189" t="s">
        <v>17</v>
      </c>
      <c r="D49" s="181" t="s">
        <v>44</v>
      </c>
      <c r="E49" s="22">
        <v>2016</v>
      </c>
      <c r="F49" s="36"/>
      <c r="G49" s="36"/>
      <c r="H49" s="36"/>
      <c r="I49" s="184">
        <f>AB32</f>
        <v>0.26953794642857143</v>
      </c>
      <c r="J49" s="50"/>
      <c r="K49" s="22" t="str">
        <f>AVA!$D$11</f>
        <v>IMPELC-SELT</v>
      </c>
    </row>
    <row r="50" spans="1:35" ht="14.4">
      <c r="B50" s="85" t="s">
        <v>67</v>
      </c>
      <c r="C50" s="189" t="s">
        <v>17</v>
      </c>
      <c r="D50" s="181" t="s">
        <v>44</v>
      </c>
      <c r="E50" s="22">
        <v>2016</v>
      </c>
      <c r="F50" s="36"/>
      <c r="G50" s="36"/>
      <c r="H50" s="36"/>
      <c r="I50" s="184">
        <f>AB31</f>
        <v>0.75640787160437817</v>
      </c>
      <c r="J50" s="50"/>
      <c r="K50" s="22" t="str">
        <f>AVA!$D$12</f>
        <v>EXPELC-SELT</v>
      </c>
    </row>
    <row r="51" spans="1:35" ht="14.4">
      <c r="B51" s="85" t="s">
        <v>67</v>
      </c>
      <c r="C51" s="189" t="s">
        <v>17</v>
      </c>
      <c r="D51" s="181" t="s">
        <v>44</v>
      </c>
      <c r="E51" s="22">
        <v>2016</v>
      </c>
      <c r="F51" s="36"/>
      <c r="G51" s="36"/>
      <c r="H51" s="36"/>
      <c r="I51" s="185">
        <f>I35</f>
        <v>0.28253872623739812</v>
      </c>
      <c r="J51" s="50"/>
      <c r="K51" s="22" t="str">
        <f>AVA!$D$13</f>
        <v>IMPELC-SEPL</v>
      </c>
    </row>
    <row r="52" spans="1:35" ht="14.4">
      <c r="B52" s="85" t="s">
        <v>67</v>
      </c>
      <c r="C52" s="189" t="s">
        <v>17</v>
      </c>
      <c r="D52" s="181" t="s">
        <v>44</v>
      </c>
      <c r="E52" s="22">
        <v>2016</v>
      </c>
      <c r="F52" s="36"/>
      <c r="G52" s="36"/>
      <c r="H52" s="36"/>
      <c r="I52" s="185">
        <f>I36</f>
        <v>0.75232859854564449</v>
      </c>
      <c r="J52" s="50"/>
      <c r="K52" s="22" t="str">
        <f>AVA!$D$14</f>
        <v>EXPELC-SEPL</v>
      </c>
    </row>
    <row r="53" spans="1:35" ht="14.4">
      <c r="B53" s="224" t="s">
        <v>4</v>
      </c>
      <c r="C53" s="189" t="s">
        <v>17</v>
      </c>
      <c r="D53" s="181" t="s">
        <v>44</v>
      </c>
      <c r="E53" s="22">
        <v>2016</v>
      </c>
      <c r="F53" s="185">
        <f>F37</f>
        <v>0.14056118222515168</v>
      </c>
      <c r="G53" s="36"/>
      <c r="H53" s="185">
        <f>H37</f>
        <v>0.19280554144366263</v>
      </c>
      <c r="I53" s="36"/>
      <c r="J53" s="50"/>
      <c r="K53" s="22">
        <f>AVA!$D$15</f>
        <v>0</v>
      </c>
    </row>
    <row r="54" spans="1:35" ht="14.4">
      <c r="B54" s="224" t="s">
        <v>4</v>
      </c>
      <c r="C54" s="189" t="s">
        <v>17</v>
      </c>
      <c r="D54" s="181" t="s">
        <v>44</v>
      </c>
      <c r="E54" s="178">
        <v>2016</v>
      </c>
      <c r="F54" s="191">
        <f>F38</f>
        <v>0.6286106085331129</v>
      </c>
      <c r="G54" s="26"/>
      <c r="H54" s="191">
        <f>H38</f>
        <v>0.7193406926894409</v>
      </c>
      <c r="I54" s="26"/>
      <c r="J54" s="50"/>
      <c r="K54" s="22">
        <f>AVA!$D$16</f>
        <v>0</v>
      </c>
    </row>
    <row r="55" spans="1:35" ht="14.4">
      <c r="A55" s="111"/>
      <c r="B55" s="224" t="s">
        <v>4</v>
      </c>
      <c r="C55" s="52" t="s">
        <v>17</v>
      </c>
      <c r="D55" s="131" t="s">
        <v>44</v>
      </c>
      <c r="E55" s="21">
        <v>2020</v>
      </c>
      <c r="F55" s="185">
        <f>F39</f>
        <v>0.43153956887768785</v>
      </c>
      <c r="G55" s="185">
        <f>G39</f>
        <v>0.33945834885564091</v>
      </c>
      <c r="H55" s="36"/>
      <c r="I55" s="95"/>
      <c r="J55" s="114"/>
      <c r="K55" s="52" t="e">
        <f>AVA!#REF!</f>
        <v>#REF!</v>
      </c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</row>
    <row r="56" spans="1:35" ht="14.4">
      <c r="B56" s="224" t="s">
        <v>4</v>
      </c>
      <c r="C56" s="22" t="s">
        <v>17</v>
      </c>
      <c r="D56" s="82" t="s">
        <v>44</v>
      </c>
      <c r="E56" s="21">
        <v>2020</v>
      </c>
      <c r="F56" s="185">
        <f>F40</f>
        <v>0.31230829999104204</v>
      </c>
      <c r="G56" s="185">
        <f>G40</f>
        <v>0.35387008953722698</v>
      </c>
      <c r="H56"/>
      <c r="J56" s="50"/>
      <c r="K56" s="22" t="e">
        <f>AVA!#REF!</f>
        <v>#REF!</v>
      </c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</row>
    <row r="57" spans="1:35" ht="14.4">
      <c r="B57" s="224" t="s">
        <v>4</v>
      </c>
      <c r="C57" s="22" t="s">
        <v>17</v>
      </c>
      <c r="D57" s="82" t="s">
        <v>44</v>
      </c>
      <c r="E57" s="21">
        <v>2020</v>
      </c>
      <c r="F57" s="36"/>
      <c r="G57" s="36"/>
      <c r="H57" s="185">
        <f>H41</f>
        <v>0.48682770973655215</v>
      </c>
      <c r="I57" s="36"/>
      <c r="J57" s="50"/>
      <c r="K57" s="22" t="e">
        <f>AVA!#REF!</f>
        <v>#REF!</v>
      </c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</row>
    <row r="58" spans="1:35" ht="14.4">
      <c r="B58" s="224" t="s">
        <v>4</v>
      </c>
      <c r="C58" s="22" t="s">
        <v>17</v>
      </c>
      <c r="D58" s="82" t="s">
        <v>44</v>
      </c>
      <c r="E58" s="21">
        <v>2020</v>
      </c>
      <c r="F58" s="36"/>
      <c r="G58" s="36"/>
      <c r="H58" s="185">
        <f>H42</f>
        <v>0.33212710625088959</v>
      </c>
      <c r="I58" s="36"/>
      <c r="J58" s="50"/>
      <c r="K58" s="22" t="e">
        <f>AVA!#REF!</f>
        <v>#REF!</v>
      </c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</row>
    <row r="59" spans="1:35" ht="14.4">
      <c r="B59" s="224" t="s">
        <v>4</v>
      </c>
      <c r="C59" s="22" t="s">
        <v>17</v>
      </c>
      <c r="D59" s="82" t="s">
        <v>44</v>
      </c>
      <c r="E59" s="21">
        <v>2020</v>
      </c>
      <c r="F59" s="95"/>
      <c r="G59" s="95"/>
      <c r="H59" s="36"/>
      <c r="I59" s="185">
        <f>I43</f>
        <v>0.27519120342621062</v>
      </c>
      <c r="J59" s="50"/>
      <c r="K59" s="22" t="e">
        <f>AVA!#REF!</f>
        <v>#REF!</v>
      </c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</row>
    <row r="60" spans="1:35" ht="14.4">
      <c r="B60" s="224" t="s">
        <v>4</v>
      </c>
      <c r="C60" s="22" t="s">
        <v>17</v>
      </c>
      <c r="D60" s="82" t="s">
        <v>44</v>
      </c>
      <c r="E60" s="21">
        <v>2020</v>
      </c>
      <c r="F60" s="36"/>
      <c r="G60" s="36"/>
      <c r="H60" s="36"/>
      <c r="I60" s="185">
        <f>I44</f>
        <v>0.48054462393314362</v>
      </c>
      <c r="J60" s="50"/>
      <c r="K60" s="22" t="e">
        <f>AVA!#REF!</f>
        <v>#REF!</v>
      </c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</row>
    <row r="61" spans="1:35" ht="14.4">
      <c r="B61" s="224" t="s">
        <v>4</v>
      </c>
      <c r="C61" s="22" t="s">
        <v>17</v>
      </c>
      <c r="D61" s="82" t="s">
        <v>44</v>
      </c>
      <c r="E61" s="21">
        <v>2020</v>
      </c>
      <c r="F61" s="36"/>
      <c r="G61" s="36"/>
      <c r="H61" s="185">
        <f>H45</f>
        <v>0.52860862038186085</v>
      </c>
      <c r="I61" s="36"/>
      <c r="J61" s="50"/>
      <c r="K61" s="22" t="e">
        <f>AVA!#REF!</f>
        <v>#REF!</v>
      </c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</row>
    <row r="62" spans="1:35" ht="14.4">
      <c r="B62" s="224" t="s">
        <v>4</v>
      </c>
      <c r="C62" s="22" t="s">
        <v>17</v>
      </c>
      <c r="D62" s="82" t="s">
        <v>44</v>
      </c>
      <c r="E62" s="21">
        <v>2020</v>
      </c>
      <c r="F62" s="36"/>
      <c r="G62" s="36"/>
      <c r="H62" s="185">
        <f>H46</f>
        <v>0.4996918992734567</v>
      </c>
      <c r="I62" s="36"/>
      <c r="J62" s="50"/>
      <c r="K62" s="22" t="e">
        <f>AVA!#REF!</f>
        <v>#REF!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</row>
    <row r="63" spans="1:35" ht="14.4">
      <c r="B63" s="84" t="s">
        <v>67</v>
      </c>
      <c r="C63" s="22" t="s">
        <v>17</v>
      </c>
      <c r="D63" s="82" t="s">
        <v>44</v>
      </c>
      <c r="E63" s="21">
        <v>2020</v>
      </c>
      <c r="F63" s="95"/>
      <c r="G63" s="95"/>
      <c r="H63" s="36"/>
      <c r="I63" s="185">
        <f t="shared" ref="I63:I68" si="1">I47</f>
        <v>0.22040595554841549</v>
      </c>
      <c r="J63" s="50"/>
      <c r="K63" s="22" t="str">
        <f>AVA!$D$9</f>
        <v>IMPELC-SEDE</v>
      </c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</row>
    <row r="64" spans="1:35" ht="14.4">
      <c r="B64" s="84" t="s">
        <v>67</v>
      </c>
      <c r="C64" s="22" t="s">
        <v>17</v>
      </c>
      <c r="D64" s="82" t="s">
        <v>44</v>
      </c>
      <c r="E64" s="21">
        <v>2020</v>
      </c>
      <c r="F64" s="95"/>
      <c r="G64" s="95"/>
      <c r="H64" s="95"/>
      <c r="I64" s="185">
        <f t="shared" si="1"/>
        <v>0.59475750849044307</v>
      </c>
      <c r="J64" s="50"/>
      <c r="K64" s="22" t="str">
        <f>AVA!$D$10</f>
        <v>EXPELC-SEDE</v>
      </c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</row>
    <row r="65" spans="1:35" ht="14.4">
      <c r="B65" s="85" t="s">
        <v>67</v>
      </c>
      <c r="C65" s="22" t="s">
        <v>17</v>
      </c>
      <c r="D65" s="82" t="s">
        <v>44</v>
      </c>
      <c r="E65" s="21">
        <v>2020</v>
      </c>
      <c r="F65" s="140"/>
      <c r="G65" s="36"/>
      <c r="H65" s="36"/>
      <c r="I65" s="185">
        <f t="shared" si="1"/>
        <v>0.26953794642857143</v>
      </c>
      <c r="J65" s="50"/>
      <c r="K65" s="22" t="str">
        <f>AVA!$D$11</f>
        <v>IMPELC-SELT</v>
      </c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</row>
    <row r="66" spans="1:35" ht="14.4">
      <c r="B66" s="85" t="s">
        <v>67</v>
      </c>
      <c r="C66" s="22" t="s">
        <v>17</v>
      </c>
      <c r="D66" s="82" t="s">
        <v>44</v>
      </c>
      <c r="E66" s="21">
        <v>2020</v>
      </c>
      <c r="F66" s="140"/>
      <c r="G66" s="36"/>
      <c r="H66" s="95"/>
      <c r="I66" s="186">
        <f t="shared" si="1"/>
        <v>0.75640787160437817</v>
      </c>
      <c r="J66" s="50"/>
      <c r="K66" s="22" t="str">
        <f>AVA!$D$12</f>
        <v>EXPELC-SELT</v>
      </c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</row>
    <row r="67" spans="1:35" ht="14.4">
      <c r="B67" s="85" t="s">
        <v>67</v>
      </c>
      <c r="C67" s="22" t="s">
        <v>17</v>
      </c>
      <c r="D67" s="82" t="s">
        <v>44</v>
      </c>
      <c r="E67" s="21">
        <v>2020</v>
      </c>
      <c r="F67" s="36"/>
      <c r="G67" s="36"/>
      <c r="H67" s="36"/>
      <c r="I67" s="185">
        <f t="shared" si="1"/>
        <v>0.28253872623739812</v>
      </c>
      <c r="J67" s="50"/>
      <c r="K67" s="22" t="str">
        <f>AVA!$D$13</f>
        <v>IMPELC-SEPL</v>
      </c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</row>
    <row r="68" spans="1:35" ht="14.4">
      <c r="B68" s="85" t="s">
        <v>67</v>
      </c>
      <c r="C68" s="22" t="s">
        <v>17</v>
      </c>
      <c r="D68" s="82" t="s">
        <v>44</v>
      </c>
      <c r="E68" s="21">
        <v>2020</v>
      </c>
      <c r="F68" s="36"/>
      <c r="G68" s="36"/>
      <c r="H68" s="36"/>
      <c r="I68" s="185">
        <f t="shared" si="1"/>
        <v>0.75232859854564449</v>
      </c>
      <c r="J68" s="50"/>
      <c r="K68" s="22" t="str">
        <f>AVA!$D$14</f>
        <v>EXPELC-SEPL</v>
      </c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</row>
    <row r="69" spans="1:35" ht="14.4">
      <c r="B69" s="224" t="s">
        <v>4</v>
      </c>
      <c r="C69" s="22" t="s">
        <v>17</v>
      </c>
      <c r="D69" s="82" t="s">
        <v>44</v>
      </c>
      <c r="E69" s="21">
        <v>2020</v>
      </c>
      <c r="F69" s="185">
        <f>F53</f>
        <v>0.14056118222515168</v>
      </c>
      <c r="G69" s="36"/>
      <c r="H69" s="185">
        <f>H53</f>
        <v>0.19280554144366263</v>
      </c>
      <c r="I69" s="36"/>
      <c r="J69" s="50"/>
      <c r="K69" s="22">
        <f>AVA!$D$15</f>
        <v>0</v>
      </c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</row>
    <row r="70" spans="1:35" ht="14.4">
      <c r="B70" s="224" t="s">
        <v>4</v>
      </c>
      <c r="C70" s="22" t="s">
        <v>17</v>
      </c>
      <c r="D70" s="82" t="s">
        <v>44</v>
      </c>
      <c r="E70" s="139">
        <v>2020</v>
      </c>
      <c r="F70" s="191">
        <f>F54</f>
        <v>0.6286106085331129</v>
      </c>
      <c r="G70" s="26"/>
      <c r="H70" s="191">
        <f>H54</f>
        <v>0.7193406926894409</v>
      </c>
      <c r="I70" s="26"/>
      <c r="J70" s="50"/>
      <c r="K70" s="22">
        <f>AVA!$D$16</f>
        <v>0</v>
      </c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r="71" spans="1:35" ht="14.4">
      <c r="A71" s="111"/>
      <c r="B71" s="224" t="s">
        <v>4</v>
      </c>
      <c r="C71" s="52" t="s">
        <v>17</v>
      </c>
      <c r="D71" s="131" t="s">
        <v>44</v>
      </c>
      <c r="E71" s="23">
        <v>2025</v>
      </c>
      <c r="F71" s="185">
        <v>1</v>
      </c>
      <c r="G71" s="185">
        <v>1</v>
      </c>
      <c r="H71" s="36"/>
      <c r="I71" s="95"/>
      <c r="J71" s="114"/>
      <c r="K71" s="52" t="e">
        <f>AVA!#REF!</f>
        <v>#REF!</v>
      </c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r="72" spans="1:35" ht="14.4">
      <c r="B72" s="224" t="s">
        <v>4</v>
      </c>
      <c r="C72" s="22" t="s">
        <v>17</v>
      </c>
      <c r="D72" s="82" t="s">
        <v>44</v>
      </c>
      <c r="E72" s="23">
        <v>2025</v>
      </c>
      <c r="F72" s="185">
        <v>1</v>
      </c>
      <c r="G72" s="185">
        <v>1</v>
      </c>
      <c r="H72"/>
      <c r="J72" s="50"/>
      <c r="K72" s="22" t="e">
        <f>AVA!#REF!</f>
        <v>#REF!</v>
      </c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</row>
    <row r="73" spans="1:35" ht="14.4">
      <c r="B73" s="224" t="s">
        <v>4</v>
      </c>
      <c r="C73" s="22" t="s">
        <v>17</v>
      </c>
      <c r="D73" s="82" t="s">
        <v>44</v>
      </c>
      <c r="E73" s="23">
        <v>2025</v>
      </c>
      <c r="F73" s="36"/>
      <c r="G73" s="36"/>
      <c r="H73" s="185">
        <v>1</v>
      </c>
      <c r="I73" s="36"/>
      <c r="J73" s="50"/>
      <c r="K73" s="22" t="e">
        <f>AVA!#REF!</f>
        <v>#REF!</v>
      </c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</row>
    <row r="74" spans="1:35" ht="14.4">
      <c r="B74" s="224" t="s">
        <v>4</v>
      </c>
      <c r="C74" s="22" t="s">
        <v>17</v>
      </c>
      <c r="D74" s="82" t="s">
        <v>44</v>
      </c>
      <c r="E74" s="23">
        <v>2025</v>
      </c>
      <c r="F74" s="36"/>
      <c r="G74" s="36"/>
      <c r="H74" s="185">
        <v>1</v>
      </c>
      <c r="I74" s="36"/>
      <c r="J74" s="50"/>
      <c r="K74" s="22" t="e">
        <f>AVA!#REF!</f>
        <v>#REF!</v>
      </c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</row>
    <row r="75" spans="1:35" ht="14.4">
      <c r="B75" s="224" t="s">
        <v>4</v>
      </c>
      <c r="C75" s="22" t="s">
        <v>17</v>
      </c>
      <c r="D75" s="82" t="s">
        <v>44</v>
      </c>
      <c r="E75" s="23">
        <v>2025</v>
      </c>
      <c r="F75" s="95"/>
      <c r="G75" s="95"/>
      <c r="H75" s="36"/>
      <c r="I75" s="185">
        <v>1</v>
      </c>
      <c r="J75" s="50"/>
      <c r="K75" s="22" t="e">
        <f>AVA!#REF!</f>
        <v>#REF!</v>
      </c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</row>
    <row r="76" spans="1:35" ht="14.4">
      <c r="B76" s="224" t="s">
        <v>4</v>
      </c>
      <c r="C76" s="22" t="s">
        <v>17</v>
      </c>
      <c r="D76" s="82" t="s">
        <v>44</v>
      </c>
      <c r="E76" s="23">
        <v>2025</v>
      </c>
      <c r="F76" s="36"/>
      <c r="G76" s="36"/>
      <c r="H76" s="36"/>
      <c r="I76" s="185">
        <v>1</v>
      </c>
      <c r="J76" s="50"/>
      <c r="K76" s="22" t="e">
        <f>AVA!#REF!</f>
        <v>#REF!</v>
      </c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</row>
    <row r="77" spans="1:35" ht="14.4">
      <c r="B77" s="224" t="s">
        <v>4</v>
      </c>
      <c r="C77" s="22" t="s">
        <v>17</v>
      </c>
      <c r="D77" s="82" t="s">
        <v>44</v>
      </c>
      <c r="E77" s="23">
        <v>2025</v>
      </c>
      <c r="F77" s="36"/>
      <c r="G77" s="36"/>
      <c r="H77" s="185">
        <v>1</v>
      </c>
      <c r="I77" s="36"/>
      <c r="J77" s="50"/>
      <c r="K77" s="22" t="e">
        <f>AVA!#REF!</f>
        <v>#REF!</v>
      </c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</row>
    <row r="78" spans="1:35" ht="14.4">
      <c r="B78" s="224" t="s">
        <v>4</v>
      </c>
      <c r="C78" s="22" t="s">
        <v>17</v>
      </c>
      <c r="D78" s="82" t="s">
        <v>44</v>
      </c>
      <c r="E78" s="23">
        <v>2025</v>
      </c>
      <c r="F78" s="36"/>
      <c r="G78" s="36"/>
      <c r="H78" s="185">
        <v>1</v>
      </c>
      <c r="I78" s="36"/>
      <c r="J78" s="50"/>
      <c r="K78" s="22" t="e">
        <f>AVA!#REF!</f>
        <v>#REF!</v>
      </c>
      <c r="L78" s="21"/>
      <c r="M78" s="21"/>
    </row>
    <row r="79" spans="1:35" ht="14.4">
      <c r="B79" s="84" t="s">
        <v>67</v>
      </c>
      <c r="C79" s="22" t="s">
        <v>17</v>
      </c>
      <c r="D79" s="82" t="s">
        <v>44</v>
      </c>
      <c r="E79" s="23">
        <v>2025</v>
      </c>
      <c r="F79" s="95"/>
      <c r="G79" s="95"/>
      <c r="H79" s="36"/>
      <c r="I79" s="185">
        <v>1</v>
      </c>
      <c r="J79" s="50"/>
      <c r="K79" s="22" t="str">
        <f>AVA!$D$9</f>
        <v>IMPELC-SEDE</v>
      </c>
      <c r="L79" s="21"/>
      <c r="M79" s="21"/>
    </row>
    <row r="80" spans="1:35" ht="14.4">
      <c r="B80" s="84" t="s">
        <v>67</v>
      </c>
      <c r="C80" s="22" t="s">
        <v>17</v>
      </c>
      <c r="D80" s="82" t="s">
        <v>44</v>
      </c>
      <c r="E80" s="23">
        <v>2025</v>
      </c>
      <c r="F80" s="95"/>
      <c r="G80" s="95"/>
      <c r="H80" s="95"/>
      <c r="I80" s="185">
        <v>1</v>
      </c>
      <c r="J80" s="50"/>
      <c r="K80" s="22" t="str">
        <f>AVA!$D$10</f>
        <v>EXPELC-SEDE</v>
      </c>
      <c r="L80" s="21"/>
      <c r="M80" s="21"/>
    </row>
    <row r="81" spans="2:39" ht="14.4">
      <c r="B81" s="85" t="s">
        <v>67</v>
      </c>
      <c r="C81" s="22" t="s">
        <v>17</v>
      </c>
      <c r="D81" s="82" t="s">
        <v>44</v>
      </c>
      <c r="E81" s="23">
        <v>2025</v>
      </c>
      <c r="F81" s="140"/>
      <c r="G81" s="36"/>
      <c r="H81" s="36"/>
      <c r="I81" s="185">
        <v>1</v>
      </c>
      <c r="J81" s="50"/>
      <c r="K81" s="22" t="str">
        <f>AVA!$D$11</f>
        <v>IMPELC-SELT</v>
      </c>
      <c r="L81" s="21"/>
      <c r="M81" s="21"/>
    </row>
    <row r="82" spans="2:39" ht="14.4">
      <c r="B82" s="85" t="s">
        <v>67</v>
      </c>
      <c r="C82" s="22" t="s">
        <v>17</v>
      </c>
      <c r="D82" s="82" t="s">
        <v>44</v>
      </c>
      <c r="E82" s="23">
        <v>2025</v>
      </c>
      <c r="F82" s="140"/>
      <c r="G82" s="36"/>
      <c r="H82" s="95"/>
      <c r="I82" s="186">
        <v>1</v>
      </c>
      <c r="J82" s="50"/>
      <c r="K82" s="22" t="str">
        <f>AVA!$D$12</f>
        <v>EXPELC-SELT</v>
      </c>
      <c r="L82" s="21"/>
      <c r="M82" s="21"/>
      <c r="O82" s="88"/>
      <c r="P82" s="73"/>
      <c r="Q82" s="73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2"/>
    </row>
    <row r="83" spans="2:39" ht="14.4">
      <c r="B83" s="85" t="s">
        <v>67</v>
      </c>
      <c r="C83" s="22" t="s">
        <v>17</v>
      </c>
      <c r="D83" s="82" t="s">
        <v>44</v>
      </c>
      <c r="E83" s="23">
        <v>2025</v>
      </c>
      <c r="F83" s="36"/>
      <c r="G83" s="36"/>
      <c r="H83" s="36"/>
      <c r="I83" s="185">
        <v>1</v>
      </c>
      <c r="J83" s="50"/>
      <c r="K83" s="22" t="str">
        <f>AVA!$D$13</f>
        <v>IMPELC-SEPL</v>
      </c>
      <c r="L83" s="21"/>
      <c r="M83" s="21"/>
      <c r="O83" s="88"/>
      <c r="P83" s="73"/>
      <c r="Q83" s="73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2"/>
    </row>
    <row r="84" spans="2:39" ht="14.4">
      <c r="B84" s="85" t="s">
        <v>67</v>
      </c>
      <c r="C84" s="22" t="s">
        <v>17</v>
      </c>
      <c r="D84" s="82" t="s">
        <v>44</v>
      </c>
      <c r="E84" s="23">
        <v>2025</v>
      </c>
      <c r="F84" s="36"/>
      <c r="G84" s="36"/>
      <c r="H84" s="36"/>
      <c r="I84" s="185">
        <v>1</v>
      </c>
      <c r="J84" s="50"/>
      <c r="K84" s="22" t="str">
        <f>AVA!$D$14</f>
        <v>EXPELC-SEPL</v>
      </c>
      <c r="L84" s="21"/>
      <c r="M84" s="21"/>
      <c r="O84" s="88"/>
      <c r="P84" s="73"/>
      <c r="Q84" s="73"/>
      <c r="R84" s="74"/>
      <c r="S84" s="74"/>
      <c r="T84" s="74"/>
      <c r="U84" s="74"/>
      <c r="V84" s="74"/>
      <c r="W84" s="74"/>
      <c r="X84" s="89"/>
      <c r="Y84" s="89"/>
      <c r="Z84" s="74"/>
      <c r="AA84" s="74"/>
      <c r="AB84" s="74"/>
      <c r="AC84" s="74"/>
      <c r="AD84" s="72"/>
    </row>
    <row r="85" spans="2:39" ht="14.4">
      <c r="B85" s="224" t="s">
        <v>4</v>
      </c>
      <c r="C85" s="22" t="s">
        <v>17</v>
      </c>
      <c r="D85" s="82" t="s">
        <v>44</v>
      </c>
      <c r="E85" s="23">
        <v>2025</v>
      </c>
      <c r="F85" s="185">
        <v>1</v>
      </c>
      <c r="G85" s="36"/>
      <c r="H85" s="185">
        <v>1</v>
      </c>
      <c r="I85" s="36"/>
      <c r="J85" s="50"/>
      <c r="K85" s="22">
        <f>AVA!$D$15</f>
        <v>0</v>
      </c>
      <c r="L85" s="21"/>
      <c r="M85" s="21"/>
      <c r="O85" s="88"/>
      <c r="P85" s="73"/>
      <c r="Q85" s="73"/>
      <c r="R85" s="89"/>
      <c r="S85" s="89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2"/>
    </row>
    <row r="86" spans="2:39" ht="14.4">
      <c r="B86" s="224" t="s">
        <v>4</v>
      </c>
      <c r="C86" s="178" t="s">
        <v>17</v>
      </c>
      <c r="D86" s="179" t="s">
        <v>44</v>
      </c>
      <c r="E86" s="192">
        <v>2025</v>
      </c>
      <c r="F86" s="191">
        <v>1</v>
      </c>
      <c r="G86" s="26"/>
      <c r="H86" s="191">
        <v>1</v>
      </c>
      <c r="I86" s="26"/>
      <c r="J86" s="180"/>
      <c r="K86" s="178">
        <f>AVA!$D$16</f>
        <v>0</v>
      </c>
      <c r="L86" s="21"/>
      <c r="M86" s="21"/>
      <c r="O86" s="88"/>
      <c r="P86" s="73"/>
      <c r="Q86" s="73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2"/>
    </row>
    <row r="87" spans="2:39" ht="14.4">
      <c r="L87" s="21"/>
      <c r="M87" s="21"/>
      <c r="O87" s="88"/>
      <c r="P87" s="73"/>
      <c r="Q87" s="73"/>
      <c r="R87" s="89"/>
      <c r="S87" s="89"/>
      <c r="T87" s="74"/>
      <c r="U87" s="74"/>
      <c r="V87" s="74"/>
      <c r="W87" s="74"/>
      <c r="X87" s="74"/>
      <c r="Y87" s="74"/>
      <c r="Z87" s="74"/>
      <c r="AA87" s="74"/>
      <c r="AB87" s="89"/>
      <c r="AC87" s="89"/>
      <c r="AD87" s="72"/>
    </row>
    <row r="88" spans="2:39">
      <c r="L88" s="21"/>
      <c r="M88" s="21"/>
    </row>
    <row r="89" spans="2:39">
      <c r="L89" s="21"/>
      <c r="M89" s="21"/>
    </row>
    <row r="90" spans="2:39">
      <c r="L90" s="21"/>
      <c r="M90" s="21"/>
      <c r="N90" s="21"/>
      <c r="AL90" s="217"/>
      <c r="AM90" s="217"/>
    </row>
    <row r="91" spans="2:39" ht="14.4">
      <c r="L91" s="21"/>
      <c r="M91" s="21"/>
      <c r="N91" s="21"/>
      <c r="O91" s="20"/>
      <c r="P91" s="27"/>
      <c r="Q91" s="27"/>
      <c r="AL91" s="90"/>
      <c r="AM91" s="90"/>
    </row>
    <row r="92" spans="2:39">
      <c r="L92" s="21"/>
      <c r="M92" s="21"/>
      <c r="N92" s="21"/>
      <c r="O92" s="76"/>
      <c r="P92" s="21"/>
      <c r="R92" s="21"/>
      <c r="T92" s="21"/>
      <c r="V92" s="21"/>
      <c r="X92" s="21"/>
      <c r="AL92" s="90"/>
      <c r="AM92" s="35"/>
    </row>
    <row r="93" spans="2:39">
      <c r="N93" s="21"/>
      <c r="O93" s="76"/>
      <c r="P93" s="21"/>
      <c r="R93" s="21"/>
      <c r="T93" s="21"/>
      <c r="V93" s="21"/>
      <c r="X93" s="21"/>
      <c r="AL93" s="90"/>
      <c r="AM93" s="35"/>
    </row>
    <row r="94" spans="2:39">
      <c r="L94" s="21"/>
      <c r="M94" s="21"/>
      <c r="N94" s="21"/>
      <c r="O94" s="76"/>
      <c r="P94" s="21"/>
      <c r="Q94" s="21"/>
      <c r="R94" s="21"/>
      <c r="S94" s="21"/>
      <c r="T94" s="21"/>
      <c r="U94" s="21"/>
      <c r="V94" s="21"/>
      <c r="W94" s="21"/>
      <c r="X94" s="21"/>
      <c r="AL94" s="90"/>
      <c r="AM94" s="35"/>
    </row>
    <row r="95" spans="2:39">
      <c r="L95" s="21"/>
      <c r="M95" s="21"/>
      <c r="N95" s="21"/>
      <c r="O95" s="76"/>
      <c r="P95" s="21"/>
      <c r="R95" s="21"/>
      <c r="T95" s="21"/>
      <c r="V95" s="21"/>
      <c r="X95" s="21"/>
      <c r="AL95" s="35"/>
      <c r="AM95" s="35"/>
    </row>
    <row r="96" spans="2:39">
      <c r="L96" s="21"/>
      <c r="M96" s="21"/>
      <c r="N96" s="21"/>
      <c r="AL96" s="90"/>
      <c r="AM96" s="35"/>
    </row>
    <row r="97" spans="12:39">
      <c r="L97" s="21"/>
      <c r="M97" s="21"/>
      <c r="N97" s="21"/>
      <c r="AL97" s="35"/>
      <c r="AM97" s="35"/>
    </row>
    <row r="98" spans="12:39">
      <c r="L98" s="21"/>
      <c r="M98" s="21"/>
      <c r="N98" s="21"/>
      <c r="AL98" s="90"/>
      <c r="AM98" s="90"/>
    </row>
    <row r="99" spans="12:39">
      <c r="L99" s="21"/>
      <c r="M99" s="21"/>
      <c r="N99" s="21"/>
      <c r="AL99" s="90"/>
      <c r="AM99" s="90"/>
    </row>
    <row r="100" spans="12:39">
      <c r="L100" s="21"/>
      <c r="M100" s="21"/>
      <c r="N100" s="21"/>
      <c r="AL100" s="90"/>
      <c r="AM100" s="35"/>
    </row>
    <row r="101" spans="12:39" ht="14.4">
      <c r="L101" s="21"/>
      <c r="M101" s="21"/>
      <c r="N101" s="21"/>
      <c r="O101" s="20"/>
      <c r="P101" s="27"/>
      <c r="Q101" s="27"/>
    </row>
    <row r="102" spans="12:39">
      <c r="L102" s="21"/>
      <c r="M102" s="21"/>
      <c r="N102" s="21"/>
      <c r="O102" s="30"/>
      <c r="P102" s="76"/>
      <c r="Q102" s="30"/>
      <c r="R102" s="30"/>
      <c r="S102" s="30"/>
      <c r="T102" s="30"/>
      <c r="U102" s="30"/>
      <c r="V102" s="30"/>
      <c r="W102" s="30"/>
      <c r="X102" s="30"/>
      <c r="Y102" s="30"/>
    </row>
    <row r="103" spans="12:39" ht="14.4">
      <c r="N103" s="21"/>
      <c r="O103" s="156"/>
      <c r="P103" s="211"/>
      <c r="Q103" s="211"/>
      <c r="R103" s="215"/>
      <c r="S103" s="215"/>
      <c r="T103" s="215"/>
      <c r="U103" s="215"/>
      <c r="V103" s="215"/>
      <c r="W103" s="215"/>
      <c r="X103" s="215"/>
      <c r="Y103" s="215"/>
      <c r="Z103" s="215"/>
      <c r="AA103" s="215"/>
      <c r="AB103" s="215"/>
      <c r="AC103" s="215"/>
      <c r="AD103" s="215"/>
      <c r="AE103" s="215"/>
      <c r="AF103" s="216"/>
      <c r="AG103" s="216"/>
      <c r="AH103" s="216"/>
      <c r="AI103" s="216"/>
      <c r="AJ103" s="216"/>
      <c r="AK103" s="216"/>
    </row>
    <row r="104" spans="12:39" ht="14.4">
      <c r="L104" s="86"/>
      <c r="M104" s="86"/>
      <c r="N104" s="21"/>
      <c r="O104" s="20"/>
      <c r="P104" s="159"/>
      <c r="Q104" s="161"/>
      <c r="R104" s="78"/>
      <c r="S104" s="77"/>
      <c r="T104" s="78"/>
      <c r="U104" s="77"/>
      <c r="V104" s="78"/>
      <c r="W104" s="77"/>
      <c r="X104" s="78"/>
      <c r="Y104" s="77"/>
      <c r="Z104" s="78"/>
      <c r="AA104" s="77"/>
      <c r="AB104" s="78"/>
      <c r="AC104" s="77"/>
      <c r="AD104" s="78"/>
      <c r="AE104" s="78"/>
      <c r="AF104" s="77"/>
      <c r="AG104" s="78"/>
      <c r="AH104" s="77"/>
      <c r="AI104" s="78"/>
      <c r="AJ104" s="77"/>
      <c r="AK104" s="78"/>
    </row>
    <row r="105" spans="12:39" ht="14.4">
      <c r="L105" s="21"/>
      <c r="M105" s="21"/>
      <c r="N105" s="21"/>
      <c r="O105" s="20"/>
      <c r="P105" s="73"/>
      <c r="Q105" s="160"/>
      <c r="R105" s="78"/>
      <c r="S105" s="77"/>
      <c r="T105" s="78"/>
      <c r="U105" s="77"/>
      <c r="V105" s="77"/>
      <c r="W105" s="77"/>
      <c r="X105" s="77"/>
      <c r="Y105" s="77"/>
      <c r="Z105" s="77"/>
      <c r="AA105" s="77"/>
      <c r="AB105" s="77"/>
      <c r="AC105" s="77"/>
      <c r="AD105" s="78"/>
      <c r="AE105" s="77"/>
      <c r="AF105" s="77"/>
      <c r="AG105" s="77"/>
      <c r="AH105" s="77"/>
      <c r="AI105" s="77"/>
      <c r="AJ105" s="77"/>
      <c r="AK105" s="77"/>
    </row>
    <row r="106" spans="12:39" ht="14.4">
      <c r="L106" s="21"/>
      <c r="M106" s="21"/>
      <c r="N106" s="21"/>
      <c r="O106" s="20"/>
      <c r="P106" s="73"/>
      <c r="Q106" s="160"/>
      <c r="R106" s="78"/>
      <c r="S106" s="77"/>
      <c r="T106" s="78"/>
      <c r="U106" s="77"/>
      <c r="V106" s="78"/>
      <c r="W106" s="77"/>
      <c r="X106" s="78"/>
      <c r="Y106" s="77"/>
      <c r="Z106" s="78"/>
      <c r="AA106" s="77"/>
      <c r="AB106" s="78"/>
      <c r="AC106" s="77"/>
      <c r="AD106" s="78"/>
      <c r="AE106" s="77"/>
      <c r="AF106" s="78"/>
      <c r="AG106" s="77"/>
      <c r="AH106" s="78"/>
      <c r="AI106" s="77"/>
      <c r="AJ106" s="78"/>
      <c r="AK106" s="77"/>
    </row>
    <row r="107" spans="12:39" ht="14.4">
      <c r="L107" s="21"/>
      <c r="M107" s="21"/>
      <c r="N107" s="21"/>
      <c r="O107" s="20"/>
      <c r="P107" s="158"/>
      <c r="Q107" s="157"/>
      <c r="R107" s="78"/>
      <c r="S107" s="77"/>
      <c r="T107" s="78"/>
      <c r="U107" s="77"/>
      <c r="V107" s="78"/>
      <c r="W107" s="77"/>
      <c r="X107" s="78"/>
      <c r="Y107" s="77"/>
      <c r="Z107" s="78"/>
      <c r="AA107" s="77"/>
      <c r="AB107" s="78"/>
      <c r="AC107" s="77"/>
      <c r="AD107" s="78"/>
      <c r="AE107" s="77"/>
      <c r="AF107" s="78"/>
      <c r="AG107" s="77"/>
      <c r="AH107" s="78"/>
      <c r="AI107" s="77"/>
      <c r="AJ107" s="78"/>
      <c r="AK107" s="77"/>
    </row>
    <row r="108" spans="12:39" ht="14.4">
      <c r="L108" s="21"/>
      <c r="M108" s="21"/>
      <c r="N108" s="21"/>
      <c r="O108" s="20"/>
      <c r="P108" s="73"/>
      <c r="Q108" s="160"/>
      <c r="R108" s="78"/>
      <c r="S108" s="77"/>
      <c r="T108" s="78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</row>
    <row r="109" spans="12:39" ht="14.4">
      <c r="L109" s="21"/>
      <c r="M109" s="21"/>
      <c r="N109" s="21"/>
      <c r="O109" s="20"/>
      <c r="P109" s="73"/>
      <c r="Q109" s="160"/>
      <c r="R109" s="78"/>
      <c r="S109" s="77"/>
      <c r="T109" s="78"/>
      <c r="U109" s="77"/>
      <c r="V109" s="78"/>
      <c r="W109" s="77"/>
      <c r="X109" s="78"/>
      <c r="Y109" s="77"/>
      <c r="Z109" s="78"/>
      <c r="AA109" s="77"/>
      <c r="AB109" s="78"/>
      <c r="AC109" s="77"/>
      <c r="AD109" s="78"/>
      <c r="AE109" s="77"/>
      <c r="AF109" s="78"/>
      <c r="AG109" s="77"/>
      <c r="AH109" s="78"/>
      <c r="AI109" s="77"/>
      <c r="AJ109" s="78"/>
      <c r="AK109" s="77"/>
    </row>
    <row r="110" spans="12:39" ht="14.4">
      <c r="L110" s="21"/>
      <c r="M110" s="21"/>
      <c r="N110" s="21"/>
      <c r="O110" s="20"/>
      <c r="P110" s="160"/>
      <c r="Q110" s="15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8"/>
      <c r="AE110" s="78"/>
      <c r="AF110" s="77"/>
      <c r="AG110" s="78"/>
      <c r="AH110" s="77"/>
      <c r="AI110" s="78"/>
      <c r="AJ110" s="77"/>
      <c r="AK110" s="78"/>
    </row>
    <row r="111" spans="12:39" ht="14.4">
      <c r="L111" s="21"/>
      <c r="M111" s="21"/>
      <c r="N111" s="21"/>
      <c r="O111" s="20"/>
      <c r="P111" s="158"/>
      <c r="Q111" s="157"/>
      <c r="R111" s="78"/>
      <c r="S111" s="77"/>
      <c r="T111" s="78"/>
      <c r="U111" s="77"/>
      <c r="V111" s="78"/>
      <c r="W111" s="77"/>
      <c r="X111" s="78"/>
      <c r="Y111" s="78"/>
      <c r="Z111" s="78"/>
      <c r="AA111" s="78"/>
      <c r="AB111" s="78"/>
      <c r="AC111" s="78"/>
      <c r="AD111" s="78"/>
      <c r="AE111" s="78"/>
      <c r="AF111" s="77"/>
      <c r="AG111" s="78"/>
      <c r="AH111" s="77"/>
      <c r="AI111" s="78"/>
      <c r="AJ111" s="77"/>
      <c r="AK111" s="78"/>
    </row>
    <row r="112" spans="12:39" ht="14.4">
      <c r="L112" s="21"/>
      <c r="M112" s="21"/>
      <c r="N112" s="21"/>
      <c r="O112" s="20"/>
      <c r="P112" s="73"/>
      <c r="Q112" s="160"/>
      <c r="R112" s="78"/>
      <c r="S112" s="77"/>
      <c r="T112" s="78"/>
      <c r="U112" s="77"/>
      <c r="V112" s="78"/>
      <c r="W112" s="77"/>
      <c r="X112" s="78"/>
      <c r="Y112" s="77"/>
      <c r="Z112" s="78"/>
      <c r="AA112" s="77"/>
      <c r="AB112" s="78"/>
      <c r="AC112" s="77"/>
      <c r="AD112" s="78"/>
      <c r="AE112" s="78"/>
      <c r="AF112" s="77"/>
      <c r="AG112" s="78"/>
      <c r="AH112" s="77"/>
      <c r="AI112" s="78"/>
      <c r="AJ112" s="77"/>
      <c r="AK112" s="78"/>
    </row>
    <row r="113" spans="2:14">
      <c r="L113" s="21"/>
      <c r="M113" s="21"/>
      <c r="N113" s="21"/>
    </row>
    <row r="114" spans="2:14">
      <c r="L114" s="21"/>
      <c r="M114" s="21"/>
      <c r="N114" s="21"/>
    </row>
    <row r="115" spans="2:14">
      <c r="L115" s="21"/>
      <c r="M115" s="21"/>
      <c r="N115" s="21"/>
    </row>
    <row r="116" spans="2:14">
      <c r="L116" s="21"/>
      <c r="M116" s="21"/>
      <c r="N116" s="21"/>
    </row>
    <row r="117" spans="2:14">
      <c r="L117" s="21"/>
      <c r="M117" s="21"/>
      <c r="N117" s="21"/>
    </row>
    <row r="118" spans="2:14">
      <c r="L118" s="21"/>
      <c r="M118" s="21"/>
      <c r="N118" s="21"/>
    </row>
    <row r="119" spans="2:14">
      <c r="L119" s="21"/>
      <c r="M119" s="21"/>
      <c r="N119" s="21"/>
    </row>
    <row r="120" spans="2:14">
      <c r="L120" s="21"/>
      <c r="M120" s="21"/>
      <c r="N120" s="21"/>
    </row>
    <row r="121" spans="2:14">
      <c r="L121" s="21"/>
      <c r="M121" s="21"/>
      <c r="N121" s="21"/>
    </row>
    <row r="122" spans="2:14">
      <c r="L122" s="21"/>
      <c r="M122" s="21"/>
      <c r="N122" s="21"/>
    </row>
    <row r="123" spans="2:14">
      <c r="B123"/>
      <c r="C123"/>
      <c r="D123"/>
      <c r="E123"/>
      <c r="F123"/>
      <c r="G123"/>
      <c r="H123"/>
      <c r="J123"/>
      <c r="K123"/>
    </row>
    <row r="124" spans="2:14">
      <c r="B124"/>
      <c r="C124"/>
      <c r="D124"/>
      <c r="E124"/>
      <c r="F124"/>
      <c r="G124"/>
      <c r="H124"/>
      <c r="J124"/>
      <c r="K124"/>
    </row>
    <row r="125" spans="2:14">
      <c r="B125"/>
      <c r="C125"/>
      <c r="D125"/>
      <c r="E125"/>
      <c r="F125"/>
      <c r="G125"/>
      <c r="H125"/>
      <c r="J125"/>
      <c r="K125"/>
    </row>
    <row r="126" spans="2:14">
      <c r="B126"/>
      <c r="C126"/>
      <c r="D126"/>
      <c r="E126"/>
      <c r="F126"/>
      <c r="G126"/>
      <c r="H126"/>
      <c r="J126"/>
      <c r="K126"/>
    </row>
    <row r="127" spans="2:14">
      <c r="B127"/>
      <c r="C127"/>
      <c r="D127"/>
      <c r="E127"/>
      <c r="F127"/>
      <c r="G127"/>
      <c r="H127"/>
      <c r="J127"/>
      <c r="K127"/>
    </row>
    <row r="128" spans="2:14">
      <c r="B128"/>
      <c r="C128"/>
      <c r="D128"/>
      <c r="E128"/>
      <c r="F128"/>
      <c r="G128"/>
      <c r="H128"/>
      <c r="J128"/>
      <c r="K128"/>
    </row>
    <row r="129" spans="2:11">
      <c r="B129"/>
      <c r="C129"/>
      <c r="D129"/>
      <c r="E129"/>
      <c r="F129"/>
      <c r="G129"/>
      <c r="H129"/>
      <c r="J129"/>
      <c r="K129"/>
    </row>
    <row r="130" spans="2:11">
      <c r="B130"/>
      <c r="C130"/>
      <c r="D130"/>
      <c r="E130"/>
      <c r="F130"/>
      <c r="G130"/>
      <c r="H130"/>
      <c r="J130"/>
      <c r="K130"/>
    </row>
    <row r="131" spans="2:11">
      <c r="B131"/>
      <c r="C131"/>
      <c r="D131"/>
      <c r="E131"/>
      <c r="F131"/>
      <c r="G131"/>
      <c r="H131"/>
      <c r="J131"/>
      <c r="K131"/>
    </row>
    <row r="132" spans="2:11">
      <c r="B132"/>
      <c r="C132"/>
      <c r="D132"/>
      <c r="E132"/>
      <c r="F132"/>
      <c r="G132"/>
      <c r="H132"/>
      <c r="J132"/>
      <c r="K132"/>
    </row>
    <row r="133" spans="2:11">
      <c r="B133"/>
      <c r="C133"/>
      <c r="D133"/>
      <c r="E133"/>
      <c r="F133"/>
      <c r="G133"/>
      <c r="H133"/>
      <c r="J133"/>
      <c r="K133"/>
    </row>
    <row r="134" spans="2:11">
      <c r="B134"/>
      <c r="C134"/>
      <c r="D134"/>
      <c r="E134"/>
      <c r="F134"/>
      <c r="G134"/>
      <c r="H134"/>
      <c r="J134"/>
      <c r="K134"/>
    </row>
    <row r="135" spans="2:11">
      <c r="B135"/>
      <c r="C135"/>
      <c r="D135"/>
      <c r="E135"/>
      <c r="F135"/>
      <c r="G135"/>
      <c r="H135"/>
      <c r="J135"/>
      <c r="K135"/>
    </row>
    <row r="136" spans="2:11">
      <c r="B136"/>
      <c r="C136"/>
      <c r="D136"/>
      <c r="E136"/>
      <c r="F136"/>
      <c r="G136"/>
      <c r="H136"/>
      <c r="J136"/>
      <c r="K136"/>
    </row>
    <row r="137" spans="2:11">
      <c r="B137"/>
      <c r="C137"/>
      <c r="D137"/>
      <c r="E137"/>
      <c r="F137"/>
      <c r="G137"/>
      <c r="H137"/>
      <c r="J137"/>
      <c r="K137"/>
    </row>
    <row r="138" spans="2:11">
      <c r="B138"/>
      <c r="C138"/>
      <c r="D138"/>
      <c r="E138"/>
      <c r="F138"/>
      <c r="G138"/>
      <c r="H138"/>
      <c r="J138"/>
      <c r="K138"/>
    </row>
    <row r="139" spans="2:11">
      <c r="B139"/>
      <c r="C139"/>
      <c r="D139"/>
      <c r="E139"/>
      <c r="F139"/>
      <c r="G139"/>
      <c r="H139"/>
      <c r="J139"/>
      <c r="K139"/>
    </row>
    <row r="140" spans="2:11">
      <c r="B140"/>
      <c r="C140"/>
      <c r="D140"/>
      <c r="E140"/>
      <c r="F140"/>
      <c r="G140"/>
      <c r="H140"/>
      <c r="J140"/>
      <c r="K140"/>
    </row>
    <row r="141" spans="2:11">
      <c r="B141"/>
      <c r="C141"/>
      <c r="D141"/>
      <c r="E141"/>
      <c r="F141"/>
      <c r="G141"/>
      <c r="H141"/>
      <c r="J141"/>
      <c r="K141"/>
    </row>
    <row r="142" spans="2:11">
      <c r="B142"/>
      <c r="C142"/>
      <c r="D142"/>
      <c r="E142"/>
      <c r="F142"/>
      <c r="G142"/>
      <c r="H142"/>
      <c r="J142"/>
      <c r="K142"/>
    </row>
    <row r="143" spans="2:11">
      <c r="B143"/>
      <c r="C143"/>
      <c r="D143"/>
      <c r="E143"/>
      <c r="F143"/>
      <c r="G143"/>
      <c r="H143"/>
      <c r="J143"/>
      <c r="K143"/>
    </row>
    <row r="144" spans="2:11">
      <c r="B144"/>
      <c r="C144"/>
      <c r="D144"/>
      <c r="E144"/>
      <c r="F144"/>
      <c r="G144"/>
      <c r="H144"/>
      <c r="J144"/>
      <c r="K144"/>
    </row>
    <row r="145" spans="2:11">
      <c r="B145"/>
      <c r="C145"/>
      <c r="D145"/>
      <c r="E145"/>
      <c r="F145"/>
      <c r="G145"/>
      <c r="H145"/>
      <c r="J145"/>
      <c r="K145"/>
    </row>
    <row r="146" spans="2:11">
      <c r="B146"/>
      <c r="C146"/>
      <c r="D146"/>
      <c r="E146"/>
      <c r="F146"/>
      <c r="G146"/>
      <c r="H146"/>
      <c r="J146"/>
      <c r="K146"/>
    </row>
    <row r="147" spans="2:11">
      <c r="B147"/>
      <c r="C147"/>
      <c r="D147"/>
      <c r="E147"/>
      <c r="F147"/>
      <c r="G147"/>
      <c r="H147"/>
      <c r="J147"/>
      <c r="K147"/>
    </row>
    <row r="148" spans="2:11">
      <c r="B148"/>
      <c r="C148"/>
      <c r="D148"/>
      <c r="E148"/>
      <c r="F148"/>
      <c r="G148"/>
      <c r="H148"/>
      <c r="J148"/>
      <c r="K148"/>
    </row>
    <row r="149" spans="2:11">
      <c r="B149"/>
      <c r="C149"/>
      <c r="D149"/>
      <c r="E149"/>
      <c r="F149"/>
      <c r="G149"/>
      <c r="H149"/>
      <c r="J149"/>
      <c r="K149"/>
    </row>
    <row r="150" spans="2:11">
      <c r="B150"/>
      <c r="C150"/>
      <c r="D150"/>
      <c r="E150"/>
      <c r="F150"/>
      <c r="G150"/>
      <c r="H150"/>
      <c r="J150"/>
      <c r="K150"/>
    </row>
    <row r="151" spans="2:11">
      <c r="B151"/>
      <c r="C151"/>
      <c r="D151"/>
      <c r="E151"/>
      <c r="F151"/>
      <c r="G151"/>
      <c r="H151"/>
      <c r="J151"/>
      <c r="K151"/>
    </row>
    <row r="152" spans="2:11">
      <c r="B152"/>
      <c r="C152"/>
      <c r="D152"/>
      <c r="E152"/>
      <c r="F152"/>
      <c r="G152"/>
      <c r="H152"/>
      <c r="J152"/>
      <c r="K152"/>
    </row>
    <row r="153" spans="2:11">
      <c r="B153"/>
      <c r="C153"/>
      <c r="D153"/>
      <c r="E153"/>
      <c r="F153"/>
      <c r="G153"/>
      <c r="H153"/>
      <c r="J153"/>
      <c r="K153"/>
    </row>
    <row r="154" spans="2:11">
      <c r="B154"/>
      <c r="C154"/>
      <c r="D154"/>
      <c r="E154"/>
      <c r="F154"/>
      <c r="G154"/>
      <c r="H154"/>
      <c r="J154"/>
      <c r="K154"/>
    </row>
    <row r="155" spans="2:11">
      <c r="B155"/>
      <c r="C155"/>
      <c r="D155"/>
      <c r="E155"/>
      <c r="F155"/>
      <c r="G155"/>
      <c r="H155"/>
      <c r="J155"/>
      <c r="K155"/>
    </row>
    <row r="156" spans="2:11">
      <c r="B156"/>
      <c r="C156"/>
      <c r="D156"/>
      <c r="E156"/>
      <c r="F156"/>
      <c r="G156"/>
      <c r="H156"/>
      <c r="J156"/>
      <c r="K156"/>
    </row>
    <row r="157" spans="2:11">
      <c r="B157"/>
      <c r="C157"/>
      <c r="D157"/>
      <c r="E157"/>
      <c r="F157"/>
      <c r="G157"/>
      <c r="H157"/>
      <c r="J157"/>
      <c r="K157"/>
    </row>
    <row r="158" spans="2:11">
      <c r="B158"/>
      <c r="C158"/>
      <c r="D158"/>
      <c r="E158"/>
      <c r="F158"/>
      <c r="G158"/>
      <c r="H158"/>
      <c r="J158"/>
      <c r="K158"/>
    </row>
    <row r="159" spans="2:11">
      <c r="B159"/>
      <c r="C159"/>
      <c r="D159"/>
      <c r="E159"/>
      <c r="F159"/>
      <c r="G159"/>
      <c r="H159"/>
      <c r="J159"/>
      <c r="K159"/>
    </row>
    <row r="160" spans="2:11">
      <c r="B160"/>
      <c r="C160"/>
      <c r="D160"/>
      <c r="E160"/>
      <c r="F160"/>
      <c r="G160"/>
      <c r="H160"/>
      <c r="J160"/>
      <c r="K160"/>
    </row>
    <row r="161" spans="2:11">
      <c r="B161"/>
      <c r="C161"/>
      <c r="D161"/>
      <c r="E161"/>
      <c r="F161"/>
      <c r="G161"/>
      <c r="H161"/>
      <c r="J161"/>
      <c r="K161"/>
    </row>
    <row r="162" spans="2:11">
      <c r="B162"/>
      <c r="C162"/>
      <c r="D162"/>
      <c r="E162"/>
      <c r="F162"/>
      <c r="G162"/>
      <c r="H162"/>
      <c r="J162"/>
      <c r="K162"/>
    </row>
    <row r="163" spans="2:11">
      <c r="B163"/>
      <c r="C163"/>
      <c r="D163"/>
      <c r="E163"/>
      <c r="F163"/>
      <c r="G163"/>
      <c r="H163"/>
      <c r="J163"/>
      <c r="K163"/>
    </row>
    <row r="164" spans="2:11">
      <c r="B164"/>
      <c r="C164"/>
      <c r="D164"/>
      <c r="E164"/>
      <c r="F164"/>
      <c r="G164"/>
      <c r="H164"/>
      <c r="J164"/>
      <c r="K164"/>
    </row>
    <row r="165" spans="2:11">
      <c r="B165"/>
      <c r="C165"/>
      <c r="D165"/>
      <c r="E165"/>
      <c r="F165"/>
      <c r="G165"/>
      <c r="H165"/>
      <c r="J165"/>
      <c r="K165"/>
    </row>
    <row r="166" spans="2:11">
      <c r="B166"/>
      <c r="C166"/>
      <c r="D166"/>
      <c r="E166"/>
      <c r="F166"/>
      <c r="G166"/>
      <c r="H166"/>
      <c r="J166"/>
      <c r="K166"/>
    </row>
    <row r="167" spans="2:11">
      <c r="B167"/>
      <c r="C167"/>
      <c r="D167"/>
      <c r="E167"/>
      <c r="F167"/>
      <c r="G167"/>
      <c r="H167"/>
      <c r="J167"/>
      <c r="K167"/>
    </row>
    <row r="168" spans="2:11">
      <c r="B168"/>
      <c r="C168"/>
      <c r="D168"/>
      <c r="E168"/>
      <c r="F168"/>
      <c r="G168"/>
      <c r="H168"/>
      <c r="J168"/>
      <c r="K168"/>
    </row>
    <row r="169" spans="2:11">
      <c r="B169"/>
      <c r="C169"/>
      <c r="D169"/>
      <c r="E169"/>
      <c r="F169"/>
      <c r="G169"/>
      <c r="H169"/>
      <c r="J169"/>
      <c r="K169"/>
    </row>
    <row r="170" spans="2:11">
      <c r="B170"/>
      <c r="C170"/>
      <c r="D170"/>
      <c r="E170"/>
      <c r="F170"/>
      <c r="G170"/>
      <c r="H170"/>
      <c r="J170"/>
      <c r="K170"/>
    </row>
    <row r="171" spans="2:11">
      <c r="B171"/>
      <c r="C171"/>
      <c r="D171"/>
      <c r="E171"/>
      <c r="F171"/>
      <c r="G171"/>
      <c r="H171"/>
      <c r="J171"/>
      <c r="K171"/>
    </row>
    <row r="172" spans="2:11">
      <c r="B172"/>
      <c r="C172"/>
      <c r="D172"/>
      <c r="E172"/>
      <c r="F172"/>
      <c r="G172"/>
      <c r="H172"/>
      <c r="J172"/>
      <c r="K172"/>
    </row>
    <row r="173" spans="2:11">
      <c r="B173"/>
      <c r="C173"/>
      <c r="D173"/>
      <c r="E173"/>
      <c r="F173"/>
      <c r="G173"/>
      <c r="H173"/>
      <c r="J173"/>
      <c r="K173"/>
    </row>
    <row r="174" spans="2:11">
      <c r="B174"/>
      <c r="C174"/>
      <c r="D174"/>
      <c r="E174"/>
      <c r="F174"/>
      <c r="G174"/>
      <c r="H174"/>
      <c r="J174"/>
      <c r="K174"/>
    </row>
    <row r="175" spans="2:11">
      <c r="B175"/>
      <c r="C175"/>
      <c r="D175"/>
      <c r="E175"/>
      <c r="F175"/>
      <c r="G175"/>
      <c r="H175"/>
      <c r="J175"/>
      <c r="K175"/>
    </row>
    <row r="176" spans="2:11">
      <c r="B176"/>
      <c r="C176"/>
      <c r="D176"/>
      <c r="E176"/>
      <c r="F176"/>
      <c r="G176"/>
      <c r="H176"/>
      <c r="J176"/>
      <c r="K176"/>
    </row>
    <row r="177" spans="2:11">
      <c r="B177"/>
      <c r="C177"/>
      <c r="D177"/>
      <c r="E177"/>
      <c r="F177"/>
      <c r="G177"/>
      <c r="H177"/>
      <c r="J177"/>
      <c r="K177"/>
    </row>
    <row r="178" spans="2:11">
      <c r="B178"/>
      <c r="C178"/>
      <c r="D178"/>
      <c r="E178"/>
      <c r="F178"/>
      <c r="G178"/>
      <c r="H178"/>
      <c r="J178"/>
      <c r="K178"/>
    </row>
    <row r="179" spans="2:11">
      <c r="B179"/>
      <c r="C179"/>
      <c r="D179"/>
      <c r="E179"/>
      <c r="F179"/>
      <c r="G179"/>
      <c r="H179"/>
      <c r="J179"/>
      <c r="K179"/>
    </row>
    <row r="180" spans="2:11">
      <c r="B180"/>
      <c r="C180"/>
      <c r="D180"/>
      <c r="E180"/>
      <c r="F180"/>
      <c r="G180"/>
      <c r="H180"/>
      <c r="J180"/>
      <c r="K180"/>
    </row>
    <row r="181" spans="2:11">
      <c r="B181"/>
      <c r="C181"/>
      <c r="D181"/>
      <c r="E181"/>
      <c r="F181"/>
      <c r="G181"/>
      <c r="H181"/>
      <c r="J181"/>
      <c r="K181"/>
    </row>
    <row r="182" spans="2:11">
      <c r="B182"/>
      <c r="C182"/>
      <c r="D182"/>
      <c r="E182"/>
      <c r="F182"/>
      <c r="G182"/>
      <c r="H182"/>
      <c r="J182"/>
      <c r="K182"/>
    </row>
    <row r="183" spans="2:11">
      <c r="B183"/>
      <c r="C183"/>
      <c r="D183"/>
      <c r="E183"/>
      <c r="F183"/>
      <c r="G183"/>
      <c r="H183"/>
      <c r="J183"/>
      <c r="K183"/>
    </row>
    <row r="184" spans="2:11">
      <c r="B184"/>
      <c r="C184"/>
      <c r="D184"/>
      <c r="E184"/>
      <c r="F184"/>
      <c r="G184"/>
      <c r="H184"/>
      <c r="J184"/>
      <c r="K184"/>
    </row>
    <row r="185" spans="2:11">
      <c r="B185"/>
      <c r="C185"/>
      <c r="D185"/>
      <c r="E185"/>
      <c r="F185"/>
      <c r="G185"/>
      <c r="H185"/>
      <c r="J185"/>
      <c r="K185"/>
    </row>
    <row r="186" spans="2:11">
      <c r="B186"/>
      <c r="C186"/>
      <c r="D186"/>
      <c r="E186"/>
      <c r="F186"/>
      <c r="G186"/>
      <c r="H186"/>
      <c r="J186"/>
      <c r="K186"/>
    </row>
    <row r="187" spans="2:11">
      <c r="B187"/>
      <c r="C187"/>
      <c r="D187"/>
      <c r="E187"/>
      <c r="F187"/>
      <c r="G187"/>
      <c r="H187"/>
      <c r="J187"/>
      <c r="K187"/>
    </row>
    <row r="188" spans="2:11">
      <c r="B188"/>
      <c r="C188"/>
      <c r="D188"/>
      <c r="E188"/>
      <c r="F188"/>
      <c r="G188"/>
      <c r="H188"/>
      <c r="J188"/>
      <c r="K188"/>
    </row>
    <row r="189" spans="2:11">
      <c r="B189"/>
      <c r="C189"/>
      <c r="D189"/>
      <c r="E189"/>
      <c r="F189"/>
      <c r="G189"/>
      <c r="H189"/>
      <c r="J189"/>
      <c r="K189"/>
    </row>
    <row r="190" spans="2:11">
      <c r="B190"/>
      <c r="C190"/>
      <c r="D190"/>
      <c r="E190"/>
      <c r="F190"/>
      <c r="G190"/>
      <c r="H190"/>
      <c r="J190"/>
      <c r="K190"/>
    </row>
    <row r="191" spans="2:11">
      <c r="B191"/>
      <c r="C191"/>
      <c r="D191"/>
      <c r="E191"/>
      <c r="F191"/>
      <c r="G191"/>
      <c r="H191"/>
      <c r="J191"/>
      <c r="K191"/>
    </row>
    <row r="192" spans="2:11">
      <c r="B192"/>
      <c r="C192"/>
      <c r="D192"/>
      <c r="E192"/>
      <c r="F192"/>
      <c r="G192"/>
      <c r="H192"/>
      <c r="J192"/>
      <c r="K192"/>
    </row>
    <row r="193" spans="2:11">
      <c r="B193"/>
      <c r="C193"/>
      <c r="D193"/>
      <c r="E193"/>
      <c r="F193"/>
      <c r="G193"/>
      <c r="H193"/>
      <c r="J193"/>
      <c r="K193"/>
    </row>
    <row r="194" spans="2:11">
      <c r="B194"/>
      <c r="C194"/>
      <c r="D194"/>
      <c r="E194"/>
      <c r="F194"/>
      <c r="G194"/>
      <c r="H194"/>
      <c r="J194"/>
      <c r="K194"/>
    </row>
    <row r="195" spans="2:11">
      <c r="B195"/>
      <c r="C195"/>
      <c r="D195"/>
      <c r="E195"/>
      <c r="F195"/>
      <c r="G195"/>
      <c r="H195"/>
      <c r="J195"/>
      <c r="K195"/>
    </row>
    <row r="196" spans="2:11">
      <c r="B196"/>
      <c r="C196"/>
      <c r="D196"/>
      <c r="E196"/>
      <c r="F196"/>
      <c r="G196"/>
      <c r="H196"/>
      <c r="J196"/>
      <c r="K196"/>
    </row>
    <row r="197" spans="2:11">
      <c r="B197"/>
      <c r="C197"/>
      <c r="D197"/>
      <c r="E197"/>
      <c r="F197"/>
      <c r="G197"/>
      <c r="H197"/>
      <c r="J197"/>
      <c r="K197"/>
    </row>
    <row r="198" spans="2:11">
      <c r="B198"/>
      <c r="C198"/>
      <c r="D198"/>
      <c r="E198"/>
      <c r="F198"/>
      <c r="G198"/>
      <c r="H198"/>
      <c r="J198"/>
      <c r="K198"/>
    </row>
    <row r="199" spans="2:11">
      <c r="B199"/>
      <c r="C199"/>
      <c r="D199"/>
      <c r="E199"/>
      <c r="F199"/>
      <c r="G199"/>
      <c r="H199"/>
      <c r="J199"/>
      <c r="K199"/>
    </row>
    <row r="200" spans="2:11">
      <c r="B200"/>
      <c r="C200"/>
      <c r="D200"/>
      <c r="E200"/>
      <c r="F200"/>
      <c r="G200"/>
      <c r="H200"/>
      <c r="J200"/>
      <c r="K200"/>
    </row>
    <row r="201" spans="2:11">
      <c r="B201"/>
      <c r="C201"/>
      <c r="D201"/>
      <c r="E201"/>
      <c r="F201"/>
      <c r="G201"/>
      <c r="H201"/>
      <c r="J201"/>
      <c r="K201"/>
    </row>
    <row r="202" spans="2:11">
      <c r="B202"/>
      <c r="C202"/>
      <c r="D202"/>
      <c r="E202"/>
      <c r="F202"/>
      <c r="G202"/>
      <c r="H202"/>
      <c r="J202"/>
      <c r="K202"/>
    </row>
    <row r="203" spans="2:11">
      <c r="B203"/>
      <c r="C203"/>
      <c r="D203"/>
      <c r="E203"/>
      <c r="F203"/>
      <c r="G203"/>
      <c r="H203"/>
      <c r="J203"/>
      <c r="K203"/>
    </row>
    <row r="204" spans="2:11">
      <c r="B204"/>
      <c r="C204"/>
      <c r="D204"/>
      <c r="E204"/>
      <c r="F204"/>
      <c r="G204"/>
      <c r="H204"/>
      <c r="J204"/>
      <c r="K204"/>
    </row>
    <row r="205" spans="2:11">
      <c r="B205"/>
      <c r="C205"/>
      <c r="D205"/>
      <c r="E205"/>
      <c r="F205"/>
      <c r="G205"/>
      <c r="H205"/>
      <c r="J205"/>
      <c r="K205"/>
    </row>
    <row r="206" spans="2:11">
      <c r="B206"/>
      <c r="C206"/>
      <c r="D206"/>
      <c r="E206"/>
      <c r="F206"/>
      <c r="G206"/>
      <c r="H206"/>
      <c r="J206"/>
      <c r="K206"/>
    </row>
    <row r="207" spans="2:11">
      <c r="B207"/>
      <c r="C207"/>
      <c r="D207"/>
      <c r="E207"/>
      <c r="F207"/>
      <c r="G207"/>
      <c r="H207"/>
      <c r="J207"/>
      <c r="K207"/>
    </row>
    <row r="208" spans="2:11">
      <c r="B208"/>
      <c r="C208"/>
      <c r="D208"/>
      <c r="E208"/>
      <c r="F208"/>
      <c r="G208"/>
      <c r="H208"/>
      <c r="J208"/>
      <c r="K208"/>
    </row>
    <row r="209" spans="2:11">
      <c r="B209"/>
      <c r="C209"/>
      <c r="D209"/>
      <c r="E209"/>
      <c r="F209"/>
      <c r="G209"/>
      <c r="H209"/>
      <c r="J209"/>
      <c r="K209"/>
    </row>
    <row r="210" spans="2:11">
      <c r="B210"/>
      <c r="C210"/>
      <c r="D210"/>
      <c r="E210"/>
      <c r="F210"/>
      <c r="G210"/>
      <c r="H210"/>
      <c r="J210"/>
      <c r="K210"/>
    </row>
    <row r="211" spans="2:11">
      <c r="B211"/>
      <c r="C211"/>
      <c r="D211"/>
      <c r="E211"/>
      <c r="F211"/>
      <c r="G211"/>
      <c r="H211"/>
      <c r="J211"/>
      <c r="K211"/>
    </row>
    <row r="212" spans="2:11">
      <c r="B212"/>
      <c r="C212"/>
      <c r="D212"/>
      <c r="E212"/>
      <c r="F212"/>
      <c r="G212"/>
      <c r="H212"/>
      <c r="J212"/>
      <c r="K212"/>
    </row>
    <row r="213" spans="2:11">
      <c r="B213"/>
      <c r="C213"/>
      <c r="D213"/>
      <c r="E213"/>
      <c r="F213"/>
      <c r="G213"/>
      <c r="H213"/>
      <c r="J213"/>
      <c r="K213"/>
    </row>
    <row r="214" spans="2:11">
      <c r="B214"/>
      <c r="C214"/>
      <c r="D214"/>
      <c r="E214"/>
      <c r="F214"/>
      <c r="G214"/>
      <c r="H214"/>
      <c r="J214"/>
      <c r="K214"/>
    </row>
    <row r="215" spans="2:11">
      <c r="B215"/>
      <c r="C215"/>
      <c r="D215"/>
      <c r="E215"/>
      <c r="F215"/>
      <c r="G215"/>
      <c r="H215"/>
      <c r="J215"/>
      <c r="K215"/>
    </row>
    <row r="216" spans="2:11">
      <c r="B216"/>
      <c r="C216"/>
      <c r="D216"/>
      <c r="E216"/>
      <c r="F216"/>
      <c r="G216"/>
      <c r="H216"/>
      <c r="J216"/>
      <c r="K216"/>
    </row>
    <row r="217" spans="2:11">
      <c r="B217"/>
      <c r="C217"/>
      <c r="D217"/>
      <c r="E217"/>
      <c r="F217"/>
      <c r="G217"/>
      <c r="H217"/>
      <c r="J217"/>
      <c r="K217"/>
    </row>
    <row r="218" spans="2:11">
      <c r="B218"/>
      <c r="C218"/>
      <c r="D218"/>
      <c r="E218"/>
      <c r="F218"/>
      <c r="G218"/>
      <c r="H218"/>
      <c r="J218"/>
      <c r="K218"/>
    </row>
    <row r="219" spans="2:11">
      <c r="B219"/>
      <c r="C219"/>
      <c r="D219"/>
      <c r="E219"/>
      <c r="F219"/>
      <c r="G219"/>
      <c r="H219"/>
      <c r="J219"/>
      <c r="K219"/>
    </row>
    <row r="220" spans="2:11">
      <c r="B220"/>
      <c r="C220"/>
      <c r="D220"/>
      <c r="E220"/>
      <c r="F220"/>
      <c r="G220"/>
      <c r="H220"/>
      <c r="J220"/>
      <c r="K220"/>
    </row>
    <row r="221" spans="2:11">
      <c r="B221"/>
      <c r="C221"/>
      <c r="D221"/>
      <c r="E221"/>
      <c r="F221"/>
      <c r="G221"/>
      <c r="H221"/>
      <c r="J221"/>
      <c r="K221"/>
    </row>
    <row r="222" spans="2:11">
      <c r="B222"/>
      <c r="C222"/>
      <c r="D222"/>
      <c r="E222"/>
      <c r="F222"/>
      <c r="G222"/>
      <c r="H222"/>
      <c r="J222"/>
      <c r="K222"/>
    </row>
    <row r="223" spans="2:11">
      <c r="B223"/>
      <c r="C223"/>
      <c r="D223"/>
      <c r="E223"/>
      <c r="F223"/>
      <c r="G223"/>
      <c r="H223"/>
      <c r="J223"/>
      <c r="K223"/>
    </row>
    <row r="224" spans="2:11">
      <c r="B224"/>
      <c r="C224"/>
      <c r="D224"/>
      <c r="E224"/>
      <c r="F224"/>
      <c r="G224"/>
      <c r="H224"/>
      <c r="J224"/>
      <c r="K224"/>
    </row>
    <row r="225" spans="2:11">
      <c r="B225"/>
      <c r="C225"/>
      <c r="D225"/>
      <c r="E225"/>
      <c r="F225"/>
      <c r="G225"/>
      <c r="H225"/>
      <c r="J225"/>
      <c r="K225"/>
    </row>
    <row r="226" spans="2:11">
      <c r="B226"/>
      <c r="C226"/>
      <c r="D226"/>
      <c r="E226"/>
      <c r="F226"/>
      <c r="G226"/>
      <c r="H226"/>
      <c r="J226"/>
      <c r="K226"/>
    </row>
    <row r="227" spans="2:11">
      <c r="B227"/>
      <c r="C227"/>
      <c r="D227"/>
      <c r="E227"/>
      <c r="F227"/>
      <c r="G227"/>
      <c r="H227"/>
      <c r="J227"/>
      <c r="K227"/>
    </row>
    <row r="228" spans="2:11">
      <c r="B228"/>
      <c r="C228"/>
      <c r="D228"/>
      <c r="E228"/>
      <c r="F228"/>
      <c r="G228"/>
      <c r="H228"/>
      <c r="J228"/>
      <c r="K228"/>
    </row>
    <row r="229" spans="2:11">
      <c r="B229"/>
      <c r="C229"/>
      <c r="D229"/>
      <c r="E229"/>
      <c r="F229"/>
      <c r="G229"/>
      <c r="H229"/>
      <c r="J229"/>
      <c r="K229"/>
    </row>
  </sheetData>
  <mergeCells count="15">
    <mergeCell ref="AL90:AM90"/>
    <mergeCell ref="Q7:R7"/>
    <mergeCell ref="S7:T7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O7:P7"/>
  </mergeCells>
  <pageMargins left="0.7" right="0.7" top="0.75" bottom="0.75" header="0.3" footer="0.3"/>
  <pageSetup paperSize="9"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X36"/>
  <sheetViews>
    <sheetView topLeftCell="A4" workbookViewId="0">
      <selection activeCell="B43" sqref="B43"/>
    </sheetView>
  </sheetViews>
  <sheetFormatPr defaultRowHeight="13.2"/>
  <cols>
    <col min="1" max="1" width="13.88671875" customWidth="1"/>
    <col min="2" max="2" width="16" customWidth="1"/>
    <col min="3" max="3" width="24.109375" customWidth="1"/>
    <col min="4" max="4" width="25" customWidth="1"/>
    <col min="5" max="5" width="12.33203125" customWidth="1"/>
    <col min="6" max="6" width="14.5546875" customWidth="1"/>
    <col min="7" max="7" width="11.88671875" customWidth="1"/>
  </cols>
  <sheetData>
    <row r="5" spans="4:10" ht="13.8" thickBot="1"/>
    <row r="6" spans="4:10" ht="25.95" customHeight="1">
      <c r="D6" s="218" t="s">
        <v>45</v>
      </c>
      <c r="E6" s="218" t="s">
        <v>46</v>
      </c>
      <c r="F6" s="218" t="s">
        <v>47</v>
      </c>
      <c r="G6" s="60" t="s">
        <v>48</v>
      </c>
      <c r="H6" s="60" t="s">
        <v>50</v>
      </c>
      <c r="I6" s="220" t="s">
        <v>51</v>
      </c>
      <c r="J6" s="222" t="s">
        <v>52</v>
      </c>
    </row>
    <row r="7" spans="4:10" ht="13.8" thickBot="1">
      <c r="D7" s="219"/>
      <c r="E7" s="219"/>
      <c r="F7" s="219"/>
      <c r="G7" s="61" t="s">
        <v>49</v>
      </c>
      <c r="H7" s="61" t="s">
        <v>49</v>
      </c>
      <c r="I7" s="221"/>
      <c r="J7" s="223"/>
    </row>
    <row r="8" spans="4:10" ht="13.8" thickBot="1">
      <c r="D8" s="67" t="s">
        <v>61</v>
      </c>
      <c r="E8" s="68" t="s">
        <v>62</v>
      </c>
      <c r="F8" s="68" t="s">
        <v>85</v>
      </c>
      <c r="G8" s="69">
        <v>700</v>
      </c>
      <c r="H8" s="69">
        <v>700</v>
      </c>
      <c r="I8" s="70">
        <v>0.08</v>
      </c>
      <c r="J8" s="71" t="s">
        <v>63</v>
      </c>
    </row>
    <row r="9" spans="4:10" ht="13.8" thickBot="1">
      <c r="D9" s="62" t="s">
        <v>83</v>
      </c>
      <c r="E9" s="63" t="s">
        <v>85</v>
      </c>
      <c r="F9" s="63" t="s">
        <v>60</v>
      </c>
      <c r="G9" s="64">
        <v>600</v>
      </c>
      <c r="H9" s="64">
        <v>600</v>
      </c>
      <c r="I9" s="65">
        <v>0.08</v>
      </c>
      <c r="J9" s="66" t="s">
        <v>64</v>
      </c>
    </row>
    <row r="10" spans="4:10" ht="13.8" thickBot="1">
      <c r="D10" s="62" t="s">
        <v>98</v>
      </c>
      <c r="E10" s="63" t="s">
        <v>53</v>
      </c>
      <c r="F10" s="63" t="s">
        <v>85</v>
      </c>
      <c r="G10" s="64">
        <v>1700</v>
      </c>
      <c r="H10" s="64">
        <v>1300</v>
      </c>
      <c r="I10" s="65">
        <v>0.05</v>
      </c>
      <c r="J10" s="66" t="s">
        <v>55</v>
      </c>
    </row>
    <row r="11" spans="4:10" ht="13.8" thickBot="1">
      <c r="D11" s="62" t="s">
        <v>99</v>
      </c>
      <c r="E11" s="63" t="s">
        <v>56</v>
      </c>
      <c r="F11" s="63" t="s">
        <v>86</v>
      </c>
      <c r="G11" s="64">
        <v>740</v>
      </c>
      <c r="H11" s="64">
        <v>680</v>
      </c>
      <c r="I11" s="65">
        <v>0.08</v>
      </c>
      <c r="J11" s="66" t="s">
        <v>55</v>
      </c>
    </row>
    <row r="12" spans="4:10" ht="13.8" thickBot="1">
      <c r="D12" s="62" t="s">
        <v>77</v>
      </c>
      <c r="E12" s="63" t="s">
        <v>59</v>
      </c>
      <c r="F12" s="63" t="s">
        <v>85</v>
      </c>
      <c r="G12" s="64">
        <v>615</v>
      </c>
      <c r="H12" s="64">
        <v>615</v>
      </c>
      <c r="I12" s="65">
        <v>0.08</v>
      </c>
      <c r="J12" s="66" t="s">
        <v>55</v>
      </c>
    </row>
    <row r="13" spans="4:10" ht="13.8" thickBot="1">
      <c r="D13" s="62" t="s">
        <v>101</v>
      </c>
      <c r="E13" s="101" t="s">
        <v>88</v>
      </c>
      <c r="F13" s="63" t="s">
        <v>102</v>
      </c>
      <c r="G13" s="64">
        <f>D31+D32+D34</f>
        <v>2000</v>
      </c>
      <c r="H13" s="64">
        <f>E31+E32+E34</f>
        <v>1450</v>
      </c>
      <c r="I13" s="65">
        <v>0.05</v>
      </c>
      <c r="J13" s="66" t="s">
        <v>55</v>
      </c>
    </row>
    <row r="14" spans="4:10" ht="13.8" thickBot="1">
      <c r="D14" s="62" t="s">
        <v>113</v>
      </c>
      <c r="E14" s="101" t="s">
        <v>85</v>
      </c>
      <c r="F14" s="63" t="s">
        <v>112</v>
      </c>
      <c r="G14" s="64">
        <v>2095</v>
      </c>
      <c r="H14" s="64">
        <v>2145</v>
      </c>
      <c r="I14" s="65">
        <v>0.05</v>
      </c>
      <c r="J14" s="66" t="s">
        <v>55</v>
      </c>
    </row>
    <row r="15" spans="4:10" ht="13.8" thickBot="1">
      <c r="D15" s="62" t="s">
        <v>103</v>
      </c>
      <c r="E15" s="101" t="s">
        <v>86</v>
      </c>
      <c r="F15" s="63" t="s">
        <v>92</v>
      </c>
      <c r="G15" s="64">
        <v>2095</v>
      </c>
      <c r="H15" s="64">
        <v>2145</v>
      </c>
      <c r="I15" s="65">
        <v>0.05</v>
      </c>
      <c r="J15" s="66" t="s">
        <v>55</v>
      </c>
    </row>
    <row r="16" spans="4:10" ht="13.8" thickBot="1">
      <c r="D16" s="62" t="s">
        <v>95</v>
      </c>
      <c r="E16" s="63" t="s">
        <v>84</v>
      </c>
      <c r="F16" s="63" t="s">
        <v>94</v>
      </c>
      <c r="G16" s="64">
        <v>1500</v>
      </c>
      <c r="H16" s="64">
        <v>1100</v>
      </c>
      <c r="I16" s="65">
        <v>0.05</v>
      </c>
      <c r="J16" s="66" t="s">
        <v>55</v>
      </c>
    </row>
    <row r="17" spans="1:24" ht="13.8" thickBot="1">
      <c r="D17" s="62" t="s">
        <v>97</v>
      </c>
      <c r="E17" s="63" t="s">
        <v>86</v>
      </c>
      <c r="F17" s="63" t="s">
        <v>94</v>
      </c>
      <c r="G17" s="64">
        <v>1350</v>
      </c>
      <c r="H17" s="64">
        <v>1350</v>
      </c>
      <c r="I17" s="65">
        <v>0.05</v>
      </c>
      <c r="J17" s="66" t="s">
        <v>55</v>
      </c>
    </row>
    <row r="18" spans="1:24">
      <c r="X18" t="s">
        <v>78</v>
      </c>
    </row>
    <row r="19" spans="1:24">
      <c r="N19" t="s">
        <v>79</v>
      </c>
    </row>
    <row r="21" spans="1:24">
      <c r="D21" t="s">
        <v>80</v>
      </c>
    </row>
    <row r="22" spans="1:24" ht="28.2" customHeight="1">
      <c r="C22" s="96"/>
    </row>
    <row r="23" spans="1:24" ht="13.8" thickBot="1">
      <c r="V23" s="96" t="s">
        <v>81</v>
      </c>
    </row>
    <row r="24" spans="1:24">
      <c r="A24" s="218" t="s">
        <v>45</v>
      </c>
      <c r="B24" s="218" t="s">
        <v>46</v>
      </c>
      <c r="C24" s="218" t="s">
        <v>47</v>
      </c>
      <c r="D24" s="60" t="s">
        <v>48</v>
      </c>
      <c r="E24" s="60" t="s">
        <v>50</v>
      </c>
      <c r="F24" s="220" t="s">
        <v>51</v>
      </c>
      <c r="G24" s="222" t="s">
        <v>52</v>
      </c>
    </row>
    <row r="25" spans="1:24" ht="30" customHeight="1" thickBot="1">
      <c r="A25" s="219"/>
      <c r="B25" s="219"/>
      <c r="C25" s="219"/>
      <c r="D25" s="61" t="s">
        <v>49</v>
      </c>
      <c r="E25" s="61" t="s">
        <v>49</v>
      </c>
      <c r="F25" s="221"/>
      <c r="G25" s="223"/>
    </row>
    <row r="26" spans="1:24" ht="13.8" thickBot="1">
      <c r="A26" s="67" t="s">
        <v>61</v>
      </c>
      <c r="B26" s="68" t="s">
        <v>62</v>
      </c>
      <c r="C26" s="68" t="s">
        <v>85</v>
      </c>
      <c r="D26" s="69">
        <v>700</v>
      </c>
      <c r="E26" s="69">
        <v>700</v>
      </c>
      <c r="F26" s="70">
        <v>0.08</v>
      </c>
      <c r="G26" s="71" t="s">
        <v>63</v>
      </c>
    </row>
    <row r="27" spans="1:24" ht="13.8" thickBot="1">
      <c r="A27" s="62" t="s">
        <v>83</v>
      </c>
      <c r="B27" s="63" t="s">
        <v>85</v>
      </c>
      <c r="C27" s="63" t="s">
        <v>60</v>
      </c>
      <c r="D27" s="64">
        <v>600</v>
      </c>
      <c r="E27" s="64">
        <v>600</v>
      </c>
      <c r="F27" s="65">
        <v>0.08</v>
      </c>
      <c r="G27" s="66" t="s">
        <v>64</v>
      </c>
    </row>
    <row r="28" spans="1:24" ht="27" customHeight="1" thickBot="1">
      <c r="A28" s="62" t="s">
        <v>98</v>
      </c>
      <c r="B28" s="63" t="s">
        <v>53</v>
      </c>
      <c r="C28" s="63" t="s">
        <v>85</v>
      </c>
      <c r="D28" s="64">
        <v>1700</v>
      </c>
      <c r="E28" s="64">
        <v>1300</v>
      </c>
      <c r="F28" s="65">
        <v>0.05</v>
      </c>
      <c r="G28" s="66" t="s">
        <v>55</v>
      </c>
    </row>
    <row r="29" spans="1:24" ht="13.8" thickBot="1">
      <c r="A29" s="62" t="s">
        <v>99</v>
      </c>
      <c r="B29" s="63" t="s">
        <v>56</v>
      </c>
      <c r="C29" s="63" t="s">
        <v>86</v>
      </c>
      <c r="D29" s="64">
        <v>740</v>
      </c>
      <c r="E29" s="64">
        <v>680</v>
      </c>
      <c r="F29" s="65">
        <v>0.08</v>
      </c>
      <c r="G29" s="66" t="s">
        <v>55</v>
      </c>
    </row>
    <row r="30" spans="1:24" ht="13.8" thickBot="1">
      <c r="A30" s="62" t="s">
        <v>77</v>
      </c>
      <c r="B30" s="63" t="s">
        <v>59</v>
      </c>
      <c r="C30" s="63" t="s">
        <v>85</v>
      </c>
      <c r="D30" s="64">
        <v>615</v>
      </c>
      <c r="E30" s="64">
        <v>615</v>
      </c>
      <c r="F30" s="65">
        <v>0.08</v>
      </c>
      <c r="G30" s="66" t="s">
        <v>55</v>
      </c>
    </row>
    <row r="31" spans="1:24" ht="13.8" thickBot="1">
      <c r="A31" s="62" t="s">
        <v>93</v>
      </c>
      <c r="B31" s="101" t="s">
        <v>88</v>
      </c>
      <c r="C31" s="63" t="s">
        <v>87</v>
      </c>
      <c r="D31" s="64">
        <v>300</v>
      </c>
      <c r="E31" s="64">
        <v>250</v>
      </c>
      <c r="F31" s="65">
        <v>0.05</v>
      </c>
      <c r="G31" s="66" t="s">
        <v>55</v>
      </c>
    </row>
    <row r="32" spans="1:24" ht="13.8" thickBot="1">
      <c r="A32" s="62" t="s">
        <v>89</v>
      </c>
      <c r="B32" s="101" t="s">
        <v>88</v>
      </c>
      <c r="C32" s="63" t="s">
        <v>90</v>
      </c>
      <c r="D32" s="64">
        <v>1000</v>
      </c>
      <c r="E32" s="64">
        <v>600</v>
      </c>
      <c r="F32" s="65">
        <v>0.05</v>
      </c>
      <c r="G32" s="66" t="s">
        <v>55</v>
      </c>
    </row>
    <row r="33" spans="1:7" ht="13.8" thickBot="1">
      <c r="A33" s="62" t="s">
        <v>91</v>
      </c>
      <c r="B33" s="101" t="s">
        <v>86</v>
      </c>
      <c r="C33" s="63" t="s">
        <v>92</v>
      </c>
      <c r="D33" s="64">
        <v>2095</v>
      </c>
      <c r="E33" s="64">
        <v>2145</v>
      </c>
      <c r="F33" s="65">
        <v>0.05</v>
      </c>
      <c r="G33" s="66" t="s">
        <v>55</v>
      </c>
    </row>
    <row r="34" spans="1:7" ht="13.8" thickBot="1">
      <c r="A34" s="62" t="s">
        <v>100</v>
      </c>
      <c r="B34" s="63" t="s">
        <v>84</v>
      </c>
      <c r="C34" s="63" t="s">
        <v>87</v>
      </c>
      <c r="D34" s="64">
        <v>700</v>
      </c>
      <c r="E34" s="64">
        <v>600</v>
      </c>
      <c r="F34" s="65">
        <v>0.05</v>
      </c>
      <c r="G34" s="66" t="s">
        <v>55</v>
      </c>
    </row>
    <row r="35" spans="1:7" ht="13.8" thickBot="1">
      <c r="A35" s="62" t="s">
        <v>95</v>
      </c>
      <c r="B35" s="63" t="s">
        <v>84</v>
      </c>
      <c r="C35" s="63" t="s">
        <v>94</v>
      </c>
      <c r="D35" s="64">
        <v>1500</v>
      </c>
      <c r="E35" s="64">
        <v>1100</v>
      </c>
      <c r="F35" s="65">
        <v>0.05</v>
      </c>
      <c r="G35" s="66" t="s">
        <v>55</v>
      </c>
    </row>
    <row r="36" spans="1:7" ht="13.8" thickBot="1">
      <c r="A36" s="62" t="s">
        <v>95</v>
      </c>
      <c r="B36" s="63" t="s">
        <v>86</v>
      </c>
      <c r="C36" s="63" t="s">
        <v>94</v>
      </c>
      <c r="D36" s="64">
        <v>1350</v>
      </c>
      <c r="E36" s="64">
        <v>1350</v>
      </c>
      <c r="F36" s="65">
        <v>0.05</v>
      </c>
      <c r="G36" s="66" t="s">
        <v>55</v>
      </c>
    </row>
  </sheetData>
  <mergeCells count="10">
    <mergeCell ref="A24:A25"/>
    <mergeCell ref="B24:B25"/>
    <mergeCell ref="C24:C25"/>
    <mergeCell ref="F24:F25"/>
    <mergeCell ref="G24:G25"/>
    <mergeCell ref="D6:D7"/>
    <mergeCell ref="E6:E7"/>
    <mergeCell ref="F6:F7"/>
    <mergeCell ref="I6:I7"/>
    <mergeCell ref="J6:J7"/>
  </mergeCells>
  <pageMargins left="0.7" right="0.7" top="0.75" bottom="0.75" header="0.3" footer="0.3"/>
  <pageSetup paperSize="9" orientation="portrait" horizontalDpi="4294967293" verticalDpi="429496729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38"/>
  <sheetViews>
    <sheetView workbookViewId="0">
      <selection activeCell="I41" sqref="I41"/>
    </sheetView>
  </sheetViews>
  <sheetFormatPr defaultRowHeight="13.2"/>
  <sheetData>
    <row r="2" spans="2:9">
      <c r="B2" s="96" t="s">
        <v>146</v>
      </c>
      <c r="D2" s="174" t="s">
        <v>147</v>
      </c>
    </row>
    <row r="4" spans="2:9">
      <c r="B4">
        <v>2010</v>
      </c>
      <c r="C4" s="44" t="s">
        <v>136</v>
      </c>
      <c r="G4" s="152" t="s">
        <v>137</v>
      </c>
      <c r="H4" s="152" t="s">
        <v>138</v>
      </c>
      <c r="I4" s="153" t="s">
        <v>139</v>
      </c>
    </row>
    <row r="5" spans="2:9">
      <c r="G5" s="154"/>
      <c r="H5" s="154"/>
    </row>
    <row r="6" spans="2:9">
      <c r="C6" t="s">
        <v>140</v>
      </c>
      <c r="G6" s="155">
        <v>3077.3</v>
      </c>
      <c r="H6" s="155">
        <v>-1072.0999999999999</v>
      </c>
      <c r="I6" s="155">
        <v>2005.2</v>
      </c>
    </row>
    <row r="7" spans="2:9">
      <c r="C7" t="s">
        <v>58</v>
      </c>
      <c r="G7" s="155">
        <v>2584.1</v>
      </c>
      <c r="H7" s="155">
        <v>-850.3</v>
      </c>
      <c r="I7" s="155">
        <v>1733.8</v>
      </c>
    </row>
    <row r="8" spans="2:9">
      <c r="C8" t="s">
        <v>141</v>
      </c>
      <c r="G8" s="155">
        <v>1799.3</v>
      </c>
      <c r="H8" s="155">
        <v>-2843.9</v>
      </c>
      <c r="I8" s="155">
        <v>-1044.5999999999999</v>
      </c>
    </row>
    <row r="9" spans="2:9">
      <c r="C9" t="s">
        <v>142</v>
      </c>
      <c r="G9" s="155">
        <v>284.39999999999998</v>
      </c>
      <c r="H9" s="155">
        <v>-325.60000000000002</v>
      </c>
      <c r="I9" s="155">
        <v>-41.2</v>
      </c>
    </row>
    <row r="10" spans="2:9">
      <c r="C10" t="s">
        <v>143</v>
      </c>
      <c r="G10" s="155">
        <v>1422.3</v>
      </c>
      <c r="H10" s="155">
        <v>-452.6</v>
      </c>
      <c r="I10" s="155">
        <v>969.7</v>
      </c>
    </row>
    <row r="11" spans="2:9">
      <c r="G11" s="155"/>
      <c r="H11" s="155"/>
      <c r="I11" s="155"/>
    </row>
    <row r="12" spans="2:9">
      <c r="C12" t="s">
        <v>144</v>
      </c>
      <c r="G12" s="155">
        <v>9167.4</v>
      </c>
      <c r="H12" s="155">
        <v>-5544.5</v>
      </c>
      <c r="I12" s="155">
        <v>3622.9</v>
      </c>
    </row>
    <row r="16" spans="2:9">
      <c r="B16">
        <v>2014</v>
      </c>
      <c r="C16" s="44" t="s">
        <v>136</v>
      </c>
      <c r="G16" s="152" t="s">
        <v>137</v>
      </c>
      <c r="H16" s="152" t="s">
        <v>138</v>
      </c>
      <c r="I16" s="153" t="s">
        <v>139</v>
      </c>
    </row>
    <row r="17" spans="2:9">
      <c r="G17" s="154"/>
      <c r="H17" s="154"/>
    </row>
    <row r="18" spans="2:9">
      <c r="C18" t="s">
        <v>140</v>
      </c>
      <c r="G18" s="154">
        <v>3153.2881834</v>
      </c>
      <c r="H18" s="154">
        <v>-4164.5663499000002</v>
      </c>
      <c r="I18" s="154">
        <v>-1011.2781664999999</v>
      </c>
    </row>
    <row r="19" spans="2:9">
      <c r="C19" t="s">
        <v>58</v>
      </c>
      <c r="G19" s="154">
        <v>9.7300000000000002E-4</v>
      </c>
      <c r="H19" s="154">
        <v>-18086.570481000002</v>
      </c>
      <c r="I19" s="154">
        <v>-18086.569508</v>
      </c>
    </row>
    <row r="20" spans="2:9">
      <c r="C20" t="s">
        <v>141</v>
      </c>
      <c r="G20" s="154">
        <v>9856.2079728829995</v>
      </c>
      <c r="H20" s="154">
        <v>-2352.9509915490003</v>
      </c>
      <c r="I20" s="154">
        <v>7503.2569813339996</v>
      </c>
    </row>
    <row r="21" spans="2:9">
      <c r="C21" t="s">
        <v>142</v>
      </c>
      <c r="G21" s="154">
        <v>106.96478999999999</v>
      </c>
      <c r="H21" s="154">
        <v>-3091.2368099999999</v>
      </c>
      <c r="I21" s="154">
        <v>-2984.2720199999999</v>
      </c>
    </row>
    <row r="22" spans="2:9">
      <c r="C22" t="s">
        <v>143</v>
      </c>
      <c r="G22" s="154">
        <v>735.77447600000005</v>
      </c>
      <c r="H22" s="154">
        <v>-1797.543527</v>
      </c>
      <c r="I22" s="154">
        <v>-1061.769051</v>
      </c>
    </row>
    <row r="23" spans="2:9">
      <c r="G23" s="154"/>
      <c r="H23" s="154"/>
      <c r="I23" s="154"/>
    </row>
    <row r="24" spans="2:9">
      <c r="C24" s="44" t="s">
        <v>145</v>
      </c>
      <c r="G24" s="154">
        <v>13852</v>
      </c>
      <c r="H24" s="154">
        <v>-29493</v>
      </c>
      <c r="I24" s="154">
        <f>SUM(G24:H24)</f>
        <v>-15641</v>
      </c>
    </row>
    <row r="29" spans="2:9">
      <c r="B29">
        <v>2015</v>
      </c>
      <c r="C29" s="44" t="s">
        <v>136</v>
      </c>
      <c r="G29" s="152" t="s">
        <v>137</v>
      </c>
      <c r="H29" s="152" t="s">
        <v>138</v>
      </c>
      <c r="I29" s="153" t="s">
        <v>139</v>
      </c>
    </row>
    <row r="30" spans="2:9">
      <c r="G30" s="154"/>
      <c r="H30" s="154"/>
    </row>
    <row r="31" spans="2:9">
      <c r="C31" t="s">
        <v>140</v>
      </c>
      <c r="G31" s="154">
        <v>1906.5053211999998</v>
      </c>
      <c r="H31" s="154">
        <v>-5555.1049433000007</v>
      </c>
      <c r="I31" s="154">
        <v>-3648.5996220999996</v>
      </c>
    </row>
    <row r="32" spans="2:9">
      <c r="C32" t="s">
        <v>58</v>
      </c>
      <c r="G32" s="154">
        <v>1.948647</v>
      </c>
      <c r="H32" s="154">
        <v>-17264.156500999998</v>
      </c>
      <c r="I32" s="154">
        <v>-17262.207854</v>
      </c>
    </row>
    <row r="33" spans="3:9">
      <c r="C33" t="s">
        <v>141</v>
      </c>
      <c r="G33" s="154">
        <v>7222.2565923030006</v>
      </c>
      <c r="H33" s="154">
        <v>-3606.2602349939998</v>
      </c>
      <c r="I33" s="154">
        <v>3615.9963573089999</v>
      </c>
    </row>
    <row r="34" spans="3:9">
      <c r="C34" t="s">
        <v>142</v>
      </c>
      <c r="G34" s="154">
        <v>19.985859999999999</v>
      </c>
      <c r="H34" s="154">
        <v>-3511.4764799999998</v>
      </c>
      <c r="I34" s="154">
        <v>-3491.49062</v>
      </c>
    </row>
    <row r="35" spans="3:9">
      <c r="C35" t="s">
        <v>143</v>
      </c>
      <c r="G35" s="154">
        <v>142.89458999999999</v>
      </c>
      <c r="H35" s="154">
        <v>-1957.2190900000001</v>
      </c>
      <c r="I35" s="154">
        <v>-1814.3244999999999</v>
      </c>
    </row>
    <row r="36" spans="3:9">
      <c r="G36" s="154"/>
      <c r="H36" s="154"/>
      <c r="I36" s="154"/>
    </row>
    <row r="37" spans="3:9">
      <c r="C37" s="44" t="s">
        <v>145</v>
      </c>
      <c r="G37" s="154">
        <f>SUM(G31:G35)</f>
        <v>9293.5910105030016</v>
      </c>
      <c r="H37" s="154">
        <f>SUM(H31:H35)</f>
        <v>-31894.217249293997</v>
      </c>
      <c r="I37" s="154">
        <f>SUM(G37:H37)</f>
        <v>-22600.626238790996</v>
      </c>
    </row>
    <row r="38" spans="3:9">
      <c r="I38" s="1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V22"/>
  <sheetViews>
    <sheetView workbookViewId="0">
      <selection activeCell="L15" sqref="L15"/>
    </sheetView>
  </sheetViews>
  <sheetFormatPr defaultRowHeight="13.2"/>
  <cols>
    <col min="8" max="8" width="24.88671875" customWidth="1"/>
    <col min="9" max="9" width="21.109375" customWidth="1"/>
    <col min="10" max="10" width="15.88671875" customWidth="1"/>
  </cols>
  <sheetData>
    <row r="3" spans="2:22">
      <c r="B3" s="96"/>
    </row>
    <row r="5" spans="2:22">
      <c r="T5" s="102"/>
      <c r="U5" s="103"/>
      <c r="V5" s="104"/>
    </row>
    <row r="6" spans="2:22">
      <c r="H6" t="s">
        <v>45</v>
      </c>
      <c r="I6" t="s">
        <v>46</v>
      </c>
      <c r="J6" t="s">
        <v>47</v>
      </c>
      <c r="K6" t="s">
        <v>48</v>
      </c>
      <c r="L6" t="s">
        <v>50</v>
      </c>
      <c r="M6" t="s">
        <v>51</v>
      </c>
      <c r="N6" t="s">
        <v>52</v>
      </c>
      <c r="T6" s="105"/>
      <c r="U6" s="106"/>
      <c r="V6" s="107"/>
    </row>
    <row r="7" spans="2:22">
      <c r="K7" t="s">
        <v>49</v>
      </c>
      <c r="L7" t="s">
        <v>49</v>
      </c>
      <c r="T7" s="105"/>
      <c r="U7" s="106"/>
      <c r="V7" s="107"/>
    </row>
    <row r="8" spans="2:22">
      <c r="H8" t="s">
        <v>82</v>
      </c>
      <c r="I8" t="s">
        <v>84</v>
      </c>
      <c r="J8" s="96" t="s">
        <v>96</v>
      </c>
      <c r="K8">
        <v>700</v>
      </c>
      <c r="L8">
        <v>600</v>
      </c>
      <c r="M8">
        <v>0.05</v>
      </c>
      <c r="N8" t="s">
        <v>55</v>
      </c>
      <c r="T8" s="105"/>
      <c r="U8" s="106"/>
      <c r="V8" s="107"/>
    </row>
    <row r="9" spans="2:22">
      <c r="H9" t="s">
        <v>61</v>
      </c>
      <c r="I9" t="s">
        <v>62</v>
      </c>
      <c r="J9" t="s">
        <v>54</v>
      </c>
      <c r="K9">
        <v>700</v>
      </c>
      <c r="L9">
        <v>700</v>
      </c>
      <c r="M9">
        <v>0.08</v>
      </c>
      <c r="N9" t="s">
        <v>63</v>
      </c>
      <c r="T9" s="105"/>
      <c r="U9" s="106"/>
      <c r="V9" s="107"/>
    </row>
    <row r="10" spans="2:22">
      <c r="H10" t="s">
        <v>83</v>
      </c>
      <c r="I10" t="s">
        <v>85</v>
      </c>
      <c r="J10" t="s">
        <v>60</v>
      </c>
      <c r="K10">
        <v>600</v>
      </c>
      <c r="L10">
        <v>600</v>
      </c>
      <c r="M10">
        <v>0.08</v>
      </c>
      <c r="N10" t="s">
        <v>64</v>
      </c>
      <c r="T10" s="105"/>
      <c r="U10" s="106"/>
      <c r="V10" s="107"/>
    </row>
    <row r="11" spans="2:22">
      <c r="H11" t="s">
        <v>75</v>
      </c>
      <c r="I11" t="s">
        <v>53</v>
      </c>
      <c r="J11" t="s">
        <v>85</v>
      </c>
      <c r="K11">
        <v>1700</v>
      </c>
      <c r="L11">
        <v>1300</v>
      </c>
      <c r="M11">
        <v>0.05</v>
      </c>
      <c r="N11" t="s">
        <v>55</v>
      </c>
      <c r="T11" s="105"/>
      <c r="U11" s="106"/>
      <c r="V11" s="107"/>
    </row>
    <row r="12" spans="2:22">
      <c r="H12" t="s">
        <v>76</v>
      </c>
      <c r="I12" t="s">
        <v>53</v>
      </c>
      <c r="J12" t="s">
        <v>85</v>
      </c>
      <c r="K12">
        <v>60</v>
      </c>
      <c r="L12">
        <v>60</v>
      </c>
      <c r="M12">
        <v>0.05</v>
      </c>
      <c r="N12" t="s">
        <v>55</v>
      </c>
      <c r="T12" s="105"/>
      <c r="U12" s="106"/>
      <c r="V12" s="107"/>
    </row>
    <row r="13" spans="2:22">
      <c r="H13" t="s">
        <v>57</v>
      </c>
      <c r="I13" t="s">
        <v>56</v>
      </c>
      <c r="J13" t="s">
        <v>86</v>
      </c>
      <c r="K13">
        <v>740</v>
      </c>
      <c r="L13">
        <v>680</v>
      </c>
      <c r="M13">
        <v>0.08</v>
      </c>
      <c r="N13" t="s">
        <v>55</v>
      </c>
      <c r="T13" s="105"/>
      <c r="U13" s="106"/>
      <c r="V13" s="107"/>
    </row>
    <row r="14" spans="2:22">
      <c r="H14" t="s">
        <v>77</v>
      </c>
      <c r="I14" t="s">
        <v>59</v>
      </c>
      <c r="J14" t="s">
        <v>85</v>
      </c>
      <c r="K14">
        <v>615</v>
      </c>
      <c r="L14">
        <v>615</v>
      </c>
      <c r="M14">
        <v>0.08</v>
      </c>
      <c r="N14" t="s">
        <v>55</v>
      </c>
      <c r="T14" s="105"/>
      <c r="U14" s="106"/>
      <c r="V14" s="107"/>
    </row>
    <row r="15" spans="2:22">
      <c r="H15" t="s">
        <v>93</v>
      </c>
      <c r="I15" t="s">
        <v>88</v>
      </c>
      <c r="J15" t="s">
        <v>87</v>
      </c>
      <c r="K15">
        <v>300</v>
      </c>
      <c r="L15">
        <v>250</v>
      </c>
      <c r="M15">
        <v>0.05</v>
      </c>
      <c r="N15" t="s">
        <v>55</v>
      </c>
      <c r="T15" s="105"/>
      <c r="U15" s="106"/>
      <c r="V15" s="107"/>
    </row>
    <row r="16" spans="2:22">
      <c r="H16" t="s">
        <v>89</v>
      </c>
      <c r="I16" t="s">
        <v>88</v>
      </c>
      <c r="J16" t="s">
        <v>90</v>
      </c>
      <c r="K16">
        <v>1000</v>
      </c>
      <c r="L16">
        <v>600</v>
      </c>
      <c r="M16">
        <v>0.05</v>
      </c>
      <c r="N16" t="s">
        <v>55</v>
      </c>
      <c r="T16" s="105"/>
      <c r="U16" s="106"/>
      <c r="V16" s="107"/>
    </row>
    <row r="17" spans="8:22">
      <c r="H17" t="s">
        <v>91</v>
      </c>
      <c r="I17" t="s">
        <v>86</v>
      </c>
      <c r="J17" t="s">
        <v>92</v>
      </c>
      <c r="K17">
        <v>2095</v>
      </c>
      <c r="L17">
        <v>2145</v>
      </c>
      <c r="M17">
        <v>0.05</v>
      </c>
      <c r="N17" t="s">
        <v>55</v>
      </c>
      <c r="T17" s="105"/>
      <c r="U17" s="106"/>
      <c r="V17" s="107"/>
    </row>
    <row r="18" spans="8:22">
      <c r="H18" t="s">
        <v>95</v>
      </c>
      <c r="I18" t="s">
        <v>84</v>
      </c>
      <c r="J18" t="s">
        <v>94</v>
      </c>
      <c r="K18">
        <v>1500</v>
      </c>
      <c r="L18">
        <v>1100</v>
      </c>
      <c r="M18">
        <v>0.05</v>
      </c>
      <c r="N18" t="s">
        <v>55</v>
      </c>
      <c r="T18" s="105"/>
      <c r="U18" s="106"/>
      <c r="V18" s="107"/>
    </row>
    <row r="19" spans="8:22">
      <c r="H19" s="96" t="s">
        <v>97</v>
      </c>
      <c r="I19" s="96" t="s">
        <v>86</v>
      </c>
      <c r="J19" t="s">
        <v>94</v>
      </c>
      <c r="K19">
        <v>1350</v>
      </c>
      <c r="L19">
        <v>1350</v>
      </c>
      <c r="M19">
        <v>0.05</v>
      </c>
      <c r="N19" t="s">
        <v>55</v>
      </c>
      <c r="T19" s="105"/>
      <c r="U19" s="106"/>
      <c r="V19" s="107"/>
    </row>
    <row r="20" spans="8:22">
      <c r="T20" s="105"/>
      <c r="U20" s="106"/>
      <c r="V20" s="107"/>
    </row>
    <row r="21" spans="8:22">
      <c r="T21" s="105"/>
      <c r="U21" s="106"/>
      <c r="V21" s="107"/>
    </row>
    <row r="22" spans="8:22">
      <c r="T22" s="108"/>
      <c r="U22" s="109"/>
      <c r="V22" s="1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5:O52"/>
  <sheetViews>
    <sheetView tabSelected="1" zoomScale="80" zoomScaleNormal="80" workbookViewId="0">
      <selection activeCell="H32" sqref="H32"/>
    </sheetView>
  </sheetViews>
  <sheetFormatPr defaultColWidth="8.88671875" defaultRowHeight="14.4"/>
  <cols>
    <col min="1" max="4" width="8.88671875" style="201"/>
    <col min="5" max="5" width="12.88671875" style="201" bestFit="1" customWidth="1"/>
    <col min="6" max="6" width="12.88671875" style="201" customWidth="1"/>
    <col min="7" max="16384" width="8.88671875" style="201"/>
  </cols>
  <sheetData>
    <row r="5" spans="3:15">
      <c r="C5" s="201" t="s">
        <v>178</v>
      </c>
      <c r="K5" s="201">
        <v>2030</v>
      </c>
      <c r="L5" s="201" t="s">
        <v>179</v>
      </c>
    </row>
    <row r="6" spans="3:15">
      <c r="C6" s="201" t="s">
        <v>180</v>
      </c>
      <c r="E6" s="201">
        <v>2030</v>
      </c>
      <c r="F6" s="201" t="s">
        <v>179</v>
      </c>
      <c r="I6" s="201" t="s">
        <v>54</v>
      </c>
      <c r="K6" s="201" t="s">
        <v>181</v>
      </c>
      <c r="L6" s="201" t="s">
        <v>182</v>
      </c>
    </row>
    <row r="7" spans="3:15">
      <c r="E7" s="201" t="s">
        <v>181</v>
      </c>
      <c r="F7" s="201" t="s">
        <v>182</v>
      </c>
      <c r="I7" s="201" t="s">
        <v>71</v>
      </c>
      <c r="J7" s="201" t="s">
        <v>183</v>
      </c>
      <c r="K7" s="201">
        <v>2500</v>
      </c>
      <c r="L7" s="201">
        <v>0</v>
      </c>
      <c r="O7" s="198" t="s">
        <v>176</v>
      </c>
    </row>
    <row r="8" spans="3:15">
      <c r="C8" s="202" t="s">
        <v>184</v>
      </c>
      <c r="D8" s="202" t="s">
        <v>185</v>
      </c>
      <c r="E8" s="202">
        <v>1400</v>
      </c>
      <c r="F8" s="202">
        <v>2360</v>
      </c>
      <c r="I8" s="201" t="s">
        <v>71</v>
      </c>
      <c r="J8" s="201" t="s">
        <v>186</v>
      </c>
      <c r="K8" s="201">
        <v>700</v>
      </c>
      <c r="L8" s="201">
        <v>0</v>
      </c>
      <c r="O8" s="197">
        <v>3.5999999999999998E-6</v>
      </c>
    </row>
    <row r="9" spans="3:15">
      <c r="C9" s="202" t="s">
        <v>184</v>
      </c>
      <c r="D9" s="202" t="s">
        <v>187</v>
      </c>
      <c r="E9" s="202">
        <f>1400</f>
        <v>1400</v>
      </c>
      <c r="F9" s="202">
        <v>0</v>
      </c>
      <c r="I9" s="201" t="s">
        <v>71</v>
      </c>
      <c r="J9" s="201" t="s">
        <v>72</v>
      </c>
      <c r="K9" s="201">
        <v>3300</v>
      </c>
      <c r="L9" s="201">
        <v>0</v>
      </c>
    </row>
    <row r="10" spans="3:15">
      <c r="C10" s="202" t="s">
        <v>184</v>
      </c>
      <c r="D10" s="202" t="s">
        <v>188</v>
      </c>
      <c r="E10" s="202">
        <v>1700</v>
      </c>
      <c r="F10" s="202">
        <v>2330</v>
      </c>
      <c r="I10" s="201" t="s">
        <v>72</v>
      </c>
      <c r="J10" s="201" t="s">
        <v>71</v>
      </c>
      <c r="K10" s="201">
        <v>3300</v>
      </c>
      <c r="L10" s="201">
        <v>0</v>
      </c>
    </row>
    <row r="11" spans="3:15">
      <c r="C11" s="202" t="s">
        <v>184</v>
      </c>
      <c r="D11" s="202" t="s">
        <v>73</v>
      </c>
      <c r="E11" s="202">
        <v>2150</v>
      </c>
      <c r="F11" s="202">
        <v>0</v>
      </c>
      <c r="I11" s="201" t="s">
        <v>72</v>
      </c>
      <c r="J11" s="201" t="s">
        <v>186</v>
      </c>
      <c r="K11" s="201">
        <f>1000+1000</f>
        <v>2000</v>
      </c>
      <c r="L11" s="201">
        <v>220</v>
      </c>
    </row>
    <row r="12" spans="3:15">
      <c r="C12" s="202" t="s">
        <v>184</v>
      </c>
      <c r="D12" s="202" t="s">
        <v>186</v>
      </c>
      <c r="E12" s="202">
        <v>2000</v>
      </c>
      <c r="F12" s="202">
        <v>0</v>
      </c>
      <c r="I12" s="201" t="s">
        <v>72</v>
      </c>
      <c r="J12" s="201" t="s">
        <v>73</v>
      </c>
      <c r="K12" s="201">
        <v>8700</v>
      </c>
      <c r="L12" s="201">
        <v>210</v>
      </c>
    </row>
    <row r="13" spans="3:15">
      <c r="C13" s="203" t="s">
        <v>184</v>
      </c>
      <c r="D13" s="203" t="s">
        <v>189</v>
      </c>
      <c r="E13" s="202">
        <v>700</v>
      </c>
      <c r="F13" s="202">
        <v>2930</v>
      </c>
      <c r="I13" s="201" t="s">
        <v>73</v>
      </c>
      <c r="J13" s="201" t="s">
        <v>72</v>
      </c>
      <c r="K13" s="201">
        <v>8700</v>
      </c>
      <c r="L13" s="201">
        <v>210</v>
      </c>
    </row>
    <row r="14" spans="3:15">
      <c r="C14" s="202" t="s">
        <v>186</v>
      </c>
      <c r="D14" s="202" t="s">
        <v>184</v>
      </c>
      <c r="E14" s="202">
        <v>2000</v>
      </c>
      <c r="F14" s="202">
        <v>0</v>
      </c>
      <c r="I14" s="201" t="s">
        <v>73</v>
      </c>
      <c r="J14" s="201" t="s">
        <v>184</v>
      </c>
      <c r="K14" s="201">
        <v>2150</v>
      </c>
      <c r="L14" s="201">
        <v>0</v>
      </c>
    </row>
    <row r="15" spans="3:15">
      <c r="C15" s="202" t="s">
        <v>186</v>
      </c>
      <c r="D15" s="202" t="s">
        <v>72</v>
      </c>
      <c r="E15" s="202">
        <f>1000+1000</f>
        <v>2000</v>
      </c>
      <c r="F15" s="202">
        <v>220</v>
      </c>
      <c r="I15" s="201" t="s">
        <v>73</v>
      </c>
      <c r="J15" s="201" t="s">
        <v>74</v>
      </c>
      <c r="K15" s="201">
        <v>7200</v>
      </c>
      <c r="L15" s="201">
        <v>0</v>
      </c>
    </row>
    <row r="16" spans="3:15">
      <c r="C16" s="202" t="s">
        <v>186</v>
      </c>
      <c r="D16" s="202" t="s">
        <v>71</v>
      </c>
      <c r="E16" s="202">
        <v>700</v>
      </c>
      <c r="F16" s="202">
        <v>0</v>
      </c>
      <c r="I16" s="201" t="s">
        <v>73</v>
      </c>
      <c r="J16" s="201" t="s">
        <v>190</v>
      </c>
      <c r="K16" s="201">
        <v>0</v>
      </c>
      <c r="L16" s="201">
        <v>30</v>
      </c>
    </row>
    <row r="17" spans="3:12">
      <c r="C17" s="202" t="s">
        <v>186</v>
      </c>
      <c r="D17" s="202" t="s">
        <v>183</v>
      </c>
      <c r="E17" s="202">
        <v>500</v>
      </c>
      <c r="F17" s="202">
        <v>2360</v>
      </c>
      <c r="I17" s="201" t="s">
        <v>73</v>
      </c>
      <c r="J17" s="201" t="s">
        <v>188</v>
      </c>
      <c r="K17" s="201">
        <v>680</v>
      </c>
      <c r="L17" s="201">
        <v>590</v>
      </c>
    </row>
    <row r="18" spans="3:12">
      <c r="C18" s="201" t="s">
        <v>191</v>
      </c>
      <c r="I18" s="201" t="s">
        <v>73</v>
      </c>
      <c r="J18" s="201" t="s">
        <v>183</v>
      </c>
      <c r="K18" s="201">
        <v>1350</v>
      </c>
      <c r="L18" s="201">
        <v>0</v>
      </c>
    </row>
    <row r="19" spans="3:12">
      <c r="C19" s="201" t="s">
        <v>188</v>
      </c>
      <c r="D19" s="201" t="s">
        <v>184</v>
      </c>
      <c r="E19" s="201">
        <v>1700</v>
      </c>
      <c r="F19" s="201">
        <v>2330</v>
      </c>
      <c r="I19" s="201" t="s">
        <v>74</v>
      </c>
      <c r="J19" s="201" t="s">
        <v>73</v>
      </c>
      <c r="K19" s="201">
        <v>7200</v>
      </c>
      <c r="L19" s="201">
        <v>0</v>
      </c>
    </row>
    <row r="20" spans="3:12">
      <c r="C20" s="201" t="s">
        <v>188</v>
      </c>
      <c r="D20" s="201" t="s">
        <v>185</v>
      </c>
      <c r="E20" s="201">
        <v>1400</v>
      </c>
      <c r="F20" s="201">
        <v>0</v>
      </c>
      <c r="I20" s="201" t="s">
        <v>74</v>
      </c>
      <c r="J20" s="201" t="s">
        <v>192</v>
      </c>
      <c r="K20" s="201">
        <v>1300</v>
      </c>
      <c r="L20" s="201">
        <v>0</v>
      </c>
    </row>
    <row r="21" spans="3:12">
      <c r="C21" s="201" t="s">
        <v>188</v>
      </c>
      <c r="D21" s="201" t="s">
        <v>187</v>
      </c>
      <c r="E21" s="201">
        <f>3500</f>
        <v>3500</v>
      </c>
      <c r="F21" s="201">
        <v>0</v>
      </c>
      <c r="I21" s="201" t="s">
        <v>74</v>
      </c>
      <c r="J21" s="201" t="s">
        <v>187</v>
      </c>
      <c r="K21" s="201">
        <f>600+700</f>
        <v>1300</v>
      </c>
      <c r="L21" s="201">
        <v>0</v>
      </c>
    </row>
    <row r="22" spans="3:12">
      <c r="C22" s="201" t="s">
        <v>188</v>
      </c>
      <c r="D22" s="201" t="s">
        <v>192</v>
      </c>
      <c r="E22" s="201">
        <v>1200</v>
      </c>
      <c r="F22" s="201">
        <v>0</v>
      </c>
      <c r="I22" s="201" t="s">
        <v>74</v>
      </c>
      <c r="J22" s="201" t="s">
        <v>193</v>
      </c>
      <c r="K22" s="201">
        <v>600</v>
      </c>
      <c r="L22" s="201">
        <v>2050</v>
      </c>
    </row>
    <row r="23" spans="3:12">
      <c r="C23" s="201" t="s">
        <v>188</v>
      </c>
      <c r="D23" s="201" t="s">
        <v>73</v>
      </c>
      <c r="E23" s="201">
        <v>680</v>
      </c>
      <c r="F23" s="201">
        <v>590</v>
      </c>
      <c r="I23" s="201" t="s">
        <v>74</v>
      </c>
      <c r="J23" s="201" t="s">
        <v>194</v>
      </c>
      <c r="K23" s="201">
        <v>700</v>
      </c>
      <c r="L23" s="201">
        <v>0</v>
      </c>
    </row>
    <row r="24" spans="3:12">
      <c r="C24" s="201" t="s">
        <v>188</v>
      </c>
      <c r="D24" s="201" t="s">
        <v>189</v>
      </c>
      <c r="E24" s="201">
        <v>700</v>
      </c>
      <c r="F24" s="201">
        <v>0</v>
      </c>
    </row>
    <row r="25" spans="3:12">
      <c r="C25" s="201" t="s">
        <v>192</v>
      </c>
      <c r="D25" s="201" t="s">
        <v>188</v>
      </c>
      <c r="E25" s="201">
        <v>1200</v>
      </c>
      <c r="F25" s="201">
        <v>0</v>
      </c>
    </row>
    <row r="26" spans="3:12">
      <c r="C26" s="201" t="s">
        <v>192</v>
      </c>
      <c r="D26" s="201" t="s">
        <v>187</v>
      </c>
      <c r="E26" s="201">
        <v>1200</v>
      </c>
      <c r="F26" s="201">
        <v>0</v>
      </c>
    </row>
    <row r="27" spans="3:12">
      <c r="C27" s="201" t="s">
        <v>192</v>
      </c>
      <c r="D27" s="201" t="s">
        <v>74</v>
      </c>
      <c r="E27" s="201">
        <v>1300</v>
      </c>
      <c r="F27" s="201">
        <v>0</v>
      </c>
    </row>
    <row r="30" spans="3:12">
      <c r="C30" s="201" t="s">
        <v>178</v>
      </c>
    </row>
    <row r="31" spans="3:12">
      <c r="C31" s="201" t="s">
        <v>180</v>
      </c>
      <c r="E31" s="201">
        <v>2030</v>
      </c>
      <c r="F31" s="201" t="s">
        <v>179</v>
      </c>
      <c r="K31" s="201">
        <v>2030</v>
      </c>
      <c r="L31" s="201" t="s">
        <v>179</v>
      </c>
    </row>
    <row r="32" spans="3:12">
      <c r="E32" s="201" t="s">
        <v>195</v>
      </c>
      <c r="F32" s="201" t="s">
        <v>196</v>
      </c>
      <c r="I32" s="201" t="s">
        <v>54</v>
      </c>
      <c r="K32" s="201" t="s">
        <v>195</v>
      </c>
      <c r="L32" s="201" t="s">
        <v>196</v>
      </c>
    </row>
    <row r="33" spans="3:12">
      <c r="C33" s="202" t="s">
        <v>184</v>
      </c>
      <c r="D33" s="202" t="s">
        <v>185</v>
      </c>
      <c r="E33" s="202">
        <f t="shared" ref="E33:F48" si="0">E8*$O$8*8760</f>
        <v>44.150399999999998</v>
      </c>
      <c r="F33" s="202">
        <f t="shared" si="0"/>
        <v>74.424959999999999</v>
      </c>
      <c r="I33" s="201" t="s">
        <v>71</v>
      </c>
      <c r="J33" s="201" t="s">
        <v>183</v>
      </c>
      <c r="K33" s="201">
        <f t="shared" ref="K33:L43" si="1">K7*$O$8*8760</f>
        <v>78.839999999999989</v>
      </c>
      <c r="L33" s="201">
        <f t="shared" si="1"/>
        <v>0</v>
      </c>
    </row>
    <row r="34" spans="3:12">
      <c r="C34" s="202" t="s">
        <v>184</v>
      </c>
      <c r="D34" s="202" t="s">
        <v>187</v>
      </c>
      <c r="E34" s="202">
        <f t="shared" si="0"/>
        <v>44.150399999999998</v>
      </c>
      <c r="F34" s="202">
        <f t="shared" si="0"/>
        <v>0</v>
      </c>
      <c r="I34" s="201" t="s">
        <v>71</v>
      </c>
      <c r="J34" s="201" t="s">
        <v>186</v>
      </c>
      <c r="K34" s="201">
        <f t="shared" si="1"/>
        <v>22.075199999999999</v>
      </c>
      <c r="L34" s="201">
        <f t="shared" si="1"/>
        <v>0</v>
      </c>
    </row>
    <row r="35" spans="3:12">
      <c r="C35" s="202" t="s">
        <v>184</v>
      </c>
      <c r="D35" s="202" t="s">
        <v>188</v>
      </c>
      <c r="E35" s="202">
        <f t="shared" si="0"/>
        <v>53.611199999999997</v>
      </c>
      <c r="F35" s="202">
        <f t="shared" si="0"/>
        <v>73.478880000000004</v>
      </c>
      <c r="I35" s="201" t="s">
        <v>71</v>
      </c>
      <c r="J35" s="201" t="s">
        <v>72</v>
      </c>
      <c r="K35" s="201">
        <f t="shared" si="1"/>
        <v>104.0688</v>
      </c>
      <c r="L35" s="201">
        <f t="shared" si="1"/>
        <v>0</v>
      </c>
    </row>
    <row r="36" spans="3:12">
      <c r="C36" s="202" t="s">
        <v>184</v>
      </c>
      <c r="D36" s="202" t="s">
        <v>73</v>
      </c>
      <c r="E36" s="202">
        <f t="shared" si="0"/>
        <v>67.802399999999992</v>
      </c>
      <c r="F36" s="202">
        <f t="shared" si="0"/>
        <v>0</v>
      </c>
      <c r="I36" s="201" t="s">
        <v>72</v>
      </c>
      <c r="J36" s="201" t="s">
        <v>71</v>
      </c>
      <c r="K36" s="201">
        <f t="shared" si="1"/>
        <v>104.0688</v>
      </c>
      <c r="L36" s="201">
        <f t="shared" si="1"/>
        <v>0</v>
      </c>
    </row>
    <row r="37" spans="3:12">
      <c r="C37" s="202" t="s">
        <v>184</v>
      </c>
      <c r="D37" s="202" t="s">
        <v>186</v>
      </c>
      <c r="E37" s="202">
        <f t="shared" si="0"/>
        <v>63.071999999999996</v>
      </c>
      <c r="F37" s="202">
        <f t="shared" si="0"/>
        <v>0</v>
      </c>
      <c r="I37" s="201" t="s">
        <v>72</v>
      </c>
      <c r="J37" s="201" t="s">
        <v>186</v>
      </c>
      <c r="K37" s="201">
        <f t="shared" si="1"/>
        <v>63.071999999999996</v>
      </c>
      <c r="L37" s="201">
        <f t="shared" si="1"/>
        <v>6.9379199999999992</v>
      </c>
    </row>
    <row r="38" spans="3:12">
      <c r="C38" s="204" t="s">
        <v>184</v>
      </c>
      <c r="D38" s="204" t="s">
        <v>189</v>
      </c>
      <c r="E38" s="202">
        <f t="shared" si="0"/>
        <v>22.075199999999999</v>
      </c>
      <c r="F38" s="202">
        <f t="shared" si="0"/>
        <v>92.400480000000002</v>
      </c>
      <c r="I38" s="201" t="s">
        <v>72</v>
      </c>
      <c r="J38" s="201" t="s">
        <v>73</v>
      </c>
      <c r="K38" s="201">
        <f t="shared" si="1"/>
        <v>274.36320000000001</v>
      </c>
      <c r="L38" s="201">
        <f t="shared" si="1"/>
        <v>6.6225599999999991</v>
      </c>
    </row>
    <row r="39" spans="3:12">
      <c r="C39" s="202" t="s">
        <v>186</v>
      </c>
      <c r="D39" s="202" t="s">
        <v>184</v>
      </c>
      <c r="E39" s="202">
        <f t="shared" si="0"/>
        <v>63.071999999999996</v>
      </c>
      <c r="F39" s="202">
        <f t="shared" si="0"/>
        <v>0</v>
      </c>
      <c r="I39" s="201" t="s">
        <v>73</v>
      </c>
      <c r="J39" s="201" t="s">
        <v>72</v>
      </c>
      <c r="K39" s="201">
        <f t="shared" si="1"/>
        <v>274.36320000000001</v>
      </c>
      <c r="L39" s="201">
        <f t="shared" si="1"/>
        <v>6.6225599999999991</v>
      </c>
    </row>
    <row r="40" spans="3:12">
      <c r="C40" s="202" t="s">
        <v>186</v>
      </c>
      <c r="D40" s="202" t="s">
        <v>72</v>
      </c>
      <c r="E40" s="202">
        <f t="shared" si="0"/>
        <v>63.071999999999996</v>
      </c>
      <c r="F40" s="202">
        <f t="shared" si="0"/>
        <v>6.9379199999999992</v>
      </c>
      <c r="I40" s="201" t="s">
        <v>73</v>
      </c>
      <c r="J40" s="201" t="s">
        <v>184</v>
      </c>
      <c r="K40" s="201">
        <f t="shared" si="1"/>
        <v>67.802399999999992</v>
      </c>
      <c r="L40" s="201">
        <f t="shared" si="1"/>
        <v>0</v>
      </c>
    </row>
    <row r="41" spans="3:12">
      <c r="C41" s="202" t="s">
        <v>186</v>
      </c>
      <c r="D41" s="202" t="s">
        <v>71</v>
      </c>
      <c r="E41" s="202">
        <f t="shared" si="0"/>
        <v>22.075199999999999</v>
      </c>
      <c r="F41" s="202">
        <f t="shared" si="0"/>
        <v>0</v>
      </c>
      <c r="I41" s="201" t="s">
        <v>73</v>
      </c>
      <c r="J41" s="201" t="s">
        <v>74</v>
      </c>
      <c r="K41" s="201">
        <f t="shared" si="1"/>
        <v>227.05919999999998</v>
      </c>
      <c r="L41" s="201">
        <f t="shared" si="1"/>
        <v>0</v>
      </c>
    </row>
    <row r="42" spans="3:12">
      <c r="C42" s="202" t="s">
        <v>186</v>
      </c>
      <c r="D42" s="202" t="s">
        <v>183</v>
      </c>
      <c r="E42" s="202">
        <f t="shared" si="0"/>
        <v>15.767999999999999</v>
      </c>
      <c r="F42" s="202">
        <f t="shared" si="0"/>
        <v>74.424959999999999</v>
      </c>
      <c r="I42" s="201" t="s">
        <v>73</v>
      </c>
      <c r="J42" s="201" t="s">
        <v>190</v>
      </c>
      <c r="K42" s="201">
        <f t="shared" si="1"/>
        <v>0</v>
      </c>
      <c r="L42" s="201">
        <f t="shared" si="1"/>
        <v>0.94607999999999992</v>
      </c>
    </row>
    <row r="43" spans="3:12">
      <c r="C43" s="201" t="s">
        <v>191</v>
      </c>
      <c r="E43" s="201">
        <f t="shared" si="0"/>
        <v>0</v>
      </c>
      <c r="F43" s="201">
        <f t="shared" si="0"/>
        <v>0</v>
      </c>
      <c r="I43" s="201" t="s">
        <v>73</v>
      </c>
      <c r="J43" s="201" t="s">
        <v>188</v>
      </c>
      <c r="K43" s="201">
        <f t="shared" si="1"/>
        <v>21.444480000000002</v>
      </c>
      <c r="L43" s="201">
        <f t="shared" si="1"/>
        <v>18.60624</v>
      </c>
    </row>
    <row r="44" spans="3:12">
      <c r="C44" s="201" t="s">
        <v>188</v>
      </c>
      <c r="D44" s="201" t="s">
        <v>184</v>
      </c>
      <c r="E44" s="201">
        <f t="shared" si="0"/>
        <v>53.611199999999997</v>
      </c>
      <c r="F44" s="201">
        <f t="shared" si="0"/>
        <v>73.478880000000004</v>
      </c>
      <c r="I44" s="201" t="s">
        <v>73</v>
      </c>
      <c r="J44" s="201" t="s">
        <v>183</v>
      </c>
      <c r="K44" s="201">
        <v>42.573599999999999</v>
      </c>
      <c r="L44" s="201">
        <v>0</v>
      </c>
    </row>
    <row r="45" spans="3:12">
      <c r="C45" s="201" t="s">
        <v>188</v>
      </c>
      <c r="D45" s="201" t="s">
        <v>185</v>
      </c>
      <c r="E45" s="201">
        <f t="shared" si="0"/>
        <v>44.150399999999998</v>
      </c>
      <c r="F45" s="201">
        <f t="shared" si="0"/>
        <v>0</v>
      </c>
      <c r="I45" s="201" t="s">
        <v>74</v>
      </c>
      <c r="J45" s="201" t="s">
        <v>73</v>
      </c>
      <c r="K45" s="201">
        <f t="shared" ref="K45:L49" si="2">K19*$O$8*8760</f>
        <v>227.05919999999998</v>
      </c>
      <c r="L45" s="201">
        <f t="shared" si="2"/>
        <v>0</v>
      </c>
    </row>
    <row r="46" spans="3:12">
      <c r="C46" s="201" t="s">
        <v>188</v>
      </c>
      <c r="D46" s="201" t="s">
        <v>187</v>
      </c>
      <c r="E46" s="201">
        <f t="shared" si="0"/>
        <v>110.376</v>
      </c>
      <c r="F46" s="201">
        <f t="shared" si="0"/>
        <v>0</v>
      </c>
      <c r="I46" s="201" t="s">
        <v>74</v>
      </c>
      <c r="J46" s="201" t="s">
        <v>192</v>
      </c>
      <c r="K46" s="201">
        <f t="shared" si="2"/>
        <v>40.9968</v>
      </c>
      <c r="L46" s="201">
        <f t="shared" si="2"/>
        <v>0</v>
      </c>
    </row>
    <row r="47" spans="3:12">
      <c r="C47" s="201" t="s">
        <v>188</v>
      </c>
      <c r="D47" s="201" t="s">
        <v>192</v>
      </c>
      <c r="E47" s="201">
        <f t="shared" si="0"/>
        <v>37.843200000000003</v>
      </c>
      <c r="F47" s="201">
        <f t="shared" si="0"/>
        <v>0</v>
      </c>
      <c r="I47" s="201" t="s">
        <v>74</v>
      </c>
      <c r="J47" s="201" t="s">
        <v>187</v>
      </c>
      <c r="K47" s="201">
        <f t="shared" si="2"/>
        <v>40.9968</v>
      </c>
      <c r="L47" s="201">
        <f t="shared" si="2"/>
        <v>0</v>
      </c>
    </row>
    <row r="48" spans="3:12">
      <c r="C48" s="201" t="s">
        <v>188</v>
      </c>
      <c r="D48" s="201" t="s">
        <v>73</v>
      </c>
      <c r="E48" s="201">
        <f t="shared" si="0"/>
        <v>21.444480000000002</v>
      </c>
      <c r="F48" s="201">
        <f t="shared" si="0"/>
        <v>18.60624</v>
      </c>
      <c r="I48" s="201" t="s">
        <v>74</v>
      </c>
      <c r="J48" s="201" t="s">
        <v>193</v>
      </c>
      <c r="K48" s="201">
        <f t="shared" si="2"/>
        <v>18.921600000000002</v>
      </c>
      <c r="L48" s="201">
        <f t="shared" si="2"/>
        <v>64.648799999999994</v>
      </c>
    </row>
    <row r="49" spans="3:12">
      <c r="C49" s="201" t="s">
        <v>188</v>
      </c>
      <c r="D49" s="201" t="s">
        <v>189</v>
      </c>
      <c r="E49" s="201">
        <f t="shared" ref="E49:F52" si="3">E24*$O$8*8760</f>
        <v>22.075199999999999</v>
      </c>
      <c r="F49" s="201">
        <f t="shared" si="3"/>
        <v>0</v>
      </c>
      <c r="I49" s="201" t="s">
        <v>74</v>
      </c>
      <c r="J49" s="201" t="s">
        <v>194</v>
      </c>
      <c r="K49" s="201">
        <f t="shared" si="2"/>
        <v>22.075199999999999</v>
      </c>
      <c r="L49" s="201">
        <f t="shared" si="2"/>
        <v>0</v>
      </c>
    </row>
    <row r="50" spans="3:12">
      <c r="C50" s="201" t="s">
        <v>192</v>
      </c>
      <c r="D50" s="201" t="s">
        <v>188</v>
      </c>
      <c r="E50" s="201">
        <f t="shared" si="3"/>
        <v>37.843200000000003</v>
      </c>
      <c r="F50" s="201">
        <f t="shared" si="3"/>
        <v>0</v>
      </c>
    </row>
    <row r="51" spans="3:12">
      <c r="C51" s="201" t="s">
        <v>192</v>
      </c>
      <c r="D51" s="201" t="s">
        <v>187</v>
      </c>
      <c r="E51" s="201">
        <f t="shared" si="3"/>
        <v>37.843200000000003</v>
      </c>
      <c r="F51" s="201">
        <f t="shared" si="3"/>
        <v>0</v>
      </c>
    </row>
    <row r="52" spans="3:12">
      <c r="C52" s="201" t="s">
        <v>192</v>
      </c>
      <c r="D52" s="201" t="s">
        <v>74</v>
      </c>
      <c r="E52" s="201">
        <f t="shared" si="3"/>
        <v>40.9968</v>
      </c>
      <c r="F52" s="201">
        <f t="shared" si="3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AVA</vt:lpstr>
      <vt:lpstr>LineCap</vt:lpstr>
      <vt:lpstr>AF</vt:lpstr>
      <vt:lpstr>LineCapX</vt:lpstr>
      <vt:lpstr>Stat impexp</vt:lpstr>
      <vt:lpstr>Sheet1</vt:lpstr>
      <vt:lpstr>Capacity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cp:lastPrinted>2016-08-02T07:50:41Z</cp:lastPrinted>
  <dcterms:created xsi:type="dcterms:W3CDTF">2001-09-28T18:48:17Z</dcterms:created>
  <dcterms:modified xsi:type="dcterms:W3CDTF">2020-08-24T09:17:25Z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220204651355743</vt:r8>
  </property>
</Properties>
</file>