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TIMES models\TIMES-Nordic\SubRES_TMPL\"/>
    </mc:Choice>
  </mc:AlternateContent>
  <xr:revisionPtr revIDLastSave="0" documentId="13_ncr:1_{CC34C5A8-5A89-43A4-8B2C-5BEB7E15561C}" xr6:coauthVersionLast="45" xr6:coauthVersionMax="45" xr10:uidLastSave="{00000000-0000-0000-0000-000000000000}"/>
  <bookViews>
    <workbookView xWindow="-108" yWindow="-108" windowWidth="41496" windowHeight="16896" activeTab="2" xr2:uid="{00000000-000D-0000-FFFF-FFFF00000000}"/>
  </bookViews>
  <sheets>
    <sheet name="Intro" sheetId="22" r:id="rId1"/>
    <sheet name="AVA" sheetId="19" r:id="rId2"/>
    <sheet name="LineCap" sheetId="21" r:id="rId3"/>
    <sheet name="AF" sheetId="23" r:id="rId4"/>
    <sheet name="DATA" sheetId="20" r:id="rId5"/>
    <sheet name="Capacity" sheetId="25" r:id="rId6"/>
  </sheets>
  <externalReferences>
    <externalReference r:id="rId7"/>
    <externalReference r:id="rId8"/>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FID_1">[1]AGR_Fuels!$A$2</definedName>
    <definedName name="FIXWSTBP">'[2]O&amp;M waste '!$C$4</definedName>
    <definedName name="Pal_Workbook_GUID" hidden="1">"72JZWYL6P959RFW66W1IKY6K"</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VARWSTBO">'[2]O&amp;M waste '!$D$5</definedName>
    <definedName name="VARWSTBP">'[2]O&amp;M waste '!$D$4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0" i="23" l="1"/>
  <c r="I11" i="23"/>
  <c r="I12" i="23"/>
  <c r="I13" i="23"/>
  <c r="I22" i="23"/>
  <c r="I23" i="23"/>
  <c r="F33" i="25" l="1"/>
  <c r="O95" i="21" s="1"/>
  <c r="O97" i="21"/>
  <c r="O99" i="21"/>
  <c r="O101" i="21"/>
  <c r="O103" i="21"/>
  <c r="N99" i="21"/>
  <c r="F52" i="25"/>
  <c r="E52" i="25"/>
  <c r="F51" i="25"/>
  <c r="E51" i="25"/>
  <c r="F50" i="25"/>
  <c r="E50" i="25"/>
  <c r="F49" i="25"/>
  <c r="E49" i="25"/>
  <c r="L49" i="25"/>
  <c r="K49" i="25"/>
  <c r="F48" i="25"/>
  <c r="E48" i="25"/>
  <c r="L48" i="25"/>
  <c r="K48" i="25"/>
  <c r="F47" i="25"/>
  <c r="E47" i="25"/>
  <c r="L47" i="25"/>
  <c r="F46" i="25"/>
  <c r="L46" i="25"/>
  <c r="K46" i="25"/>
  <c r="F45" i="25"/>
  <c r="E45" i="25"/>
  <c r="L45" i="25"/>
  <c r="K45" i="25"/>
  <c r="F44" i="25"/>
  <c r="E44" i="25"/>
  <c r="L43" i="25"/>
  <c r="K43" i="25"/>
  <c r="F43" i="25"/>
  <c r="E43" i="25"/>
  <c r="L42" i="25"/>
  <c r="K42" i="25"/>
  <c r="F42" i="25"/>
  <c r="O104" i="21" s="1"/>
  <c r="E42" i="25"/>
  <c r="N104" i="21" s="1"/>
  <c r="L41" i="25"/>
  <c r="K41" i="25"/>
  <c r="F41" i="25"/>
  <c r="E41" i="25"/>
  <c r="N103" i="21" s="1"/>
  <c r="L40" i="25"/>
  <c r="K40" i="25"/>
  <c r="F40" i="25"/>
  <c r="O102" i="21" s="1"/>
  <c r="L39" i="25"/>
  <c r="K39" i="25"/>
  <c r="F39" i="25"/>
  <c r="E39" i="25"/>
  <c r="N101" i="21" s="1"/>
  <c r="L38" i="25"/>
  <c r="K38" i="25"/>
  <c r="F38" i="25"/>
  <c r="O100" i="21" s="1"/>
  <c r="E38" i="25"/>
  <c r="N100" i="21" s="1"/>
  <c r="F129" i="21" s="1"/>
  <c r="F130" i="21" s="1"/>
  <c r="L37" i="25"/>
  <c r="F37" i="25"/>
  <c r="E37" i="25"/>
  <c r="L36" i="25"/>
  <c r="K36" i="25"/>
  <c r="F36" i="25"/>
  <c r="O98" i="21" s="1"/>
  <c r="E36" i="25"/>
  <c r="N98" i="21" s="1"/>
  <c r="L35" i="25"/>
  <c r="K35" i="25"/>
  <c r="F35" i="25"/>
  <c r="E35" i="25"/>
  <c r="N97" i="21" s="1"/>
  <c r="L34" i="25"/>
  <c r="K34" i="25"/>
  <c r="F34" i="25"/>
  <c r="O96" i="21" s="1"/>
  <c r="L33" i="25"/>
  <c r="K33" i="25"/>
  <c r="E33" i="25"/>
  <c r="N95" i="21" s="1"/>
  <c r="E21" i="25"/>
  <c r="E46" i="25" s="1"/>
  <c r="K21" i="25"/>
  <c r="K47" i="25" s="1"/>
  <c r="E15" i="25"/>
  <c r="E40" i="25" s="1"/>
  <c r="N102" i="21" s="1"/>
  <c r="K11" i="25"/>
  <c r="K37" i="25" s="1"/>
  <c r="E9" i="25"/>
  <c r="E34" i="25" s="1"/>
  <c r="N96" i="21" s="1"/>
  <c r="G122" i="21" l="1"/>
  <c r="G121" i="21"/>
  <c r="G135" i="21" s="1"/>
  <c r="G136" i="21" s="1"/>
  <c r="W52" i="21"/>
  <c r="W53" i="21" s="1"/>
  <c r="G6" i="21" l="1"/>
  <c r="F6" i="21"/>
  <c r="I53" i="23"/>
  <c r="I54" i="23"/>
  <c r="I55" i="23"/>
  <c r="I56" i="23"/>
  <c r="I57" i="23"/>
  <c r="I58" i="23"/>
  <c r="I59" i="23"/>
  <c r="I60" i="23"/>
  <c r="I61" i="23"/>
  <c r="I62" i="23"/>
  <c r="I63" i="23"/>
  <c r="I64" i="23"/>
  <c r="I65" i="23"/>
  <c r="I52" i="23"/>
  <c r="I39" i="23"/>
  <c r="I40" i="23"/>
  <c r="I41" i="23"/>
  <c r="I42" i="23"/>
  <c r="I43" i="23"/>
  <c r="I44" i="23"/>
  <c r="I45" i="23"/>
  <c r="I46" i="23"/>
  <c r="I47" i="23"/>
  <c r="I48" i="23"/>
  <c r="I49" i="23"/>
  <c r="I50" i="23"/>
  <c r="I51" i="23"/>
  <c r="I38" i="23"/>
  <c r="I25" i="23"/>
  <c r="I26" i="23"/>
  <c r="I27" i="23"/>
  <c r="I28" i="23"/>
  <c r="I29" i="23"/>
  <c r="I30" i="23"/>
  <c r="I31" i="23"/>
  <c r="I32" i="23"/>
  <c r="I33" i="23"/>
  <c r="I34" i="23"/>
  <c r="I35" i="23"/>
  <c r="I36" i="23"/>
  <c r="I37" i="23"/>
  <c r="I24" i="23"/>
  <c r="I14" i="23"/>
  <c r="I15" i="23"/>
  <c r="I16" i="23"/>
  <c r="I17" i="23"/>
  <c r="I18" i="23"/>
  <c r="I19" i="23"/>
  <c r="I20" i="23"/>
  <c r="I21" i="23"/>
  <c r="I13" i="21" l="1"/>
  <c r="I108" i="21" l="1"/>
  <c r="I107" i="21"/>
  <c r="I106" i="21"/>
  <c r="I105" i="21"/>
  <c r="I104" i="21"/>
  <c r="I103" i="21"/>
  <c r="I102" i="21"/>
  <c r="I101" i="21"/>
  <c r="I100" i="21"/>
  <c r="I99" i="21"/>
  <c r="I98" i="21"/>
  <c r="I97" i="21"/>
  <c r="I96" i="21"/>
  <c r="I95" i="21"/>
  <c r="I94" i="21"/>
  <c r="I93" i="21"/>
  <c r="I92" i="21"/>
  <c r="I91" i="21"/>
  <c r="I90" i="21"/>
  <c r="I89" i="21"/>
  <c r="I88" i="21"/>
  <c r="I87" i="21"/>
  <c r="I86" i="21"/>
  <c r="I85" i="21"/>
  <c r="I84" i="21"/>
  <c r="I83" i="21"/>
  <c r="I82" i="21"/>
  <c r="I81" i="21"/>
  <c r="I80" i="21"/>
  <c r="I79" i="21"/>
  <c r="I78" i="21"/>
  <c r="I77" i="21"/>
  <c r="I76" i="21"/>
  <c r="I75" i="21"/>
  <c r="I74" i="21"/>
  <c r="I73" i="21"/>
  <c r="I72" i="21"/>
  <c r="I71" i="21"/>
  <c r="I70" i="21"/>
  <c r="I69" i="21"/>
  <c r="I68" i="21"/>
  <c r="I67" i="21"/>
  <c r="I66" i="21"/>
  <c r="I65" i="21"/>
  <c r="I64" i="21"/>
  <c r="I63" i="21"/>
  <c r="I62" i="21"/>
  <c r="I61" i="21"/>
  <c r="I60" i="21"/>
  <c r="I59" i="21"/>
  <c r="I58" i="21"/>
  <c r="I57" i="21"/>
  <c r="I56" i="21"/>
  <c r="I55" i="21"/>
  <c r="I54" i="21"/>
  <c r="I53" i="21"/>
  <c r="I52" i="21"/>
  <c r="I51" i="21"/>
  <c r="I50" i="21"/>
  <c r="I49" i="21"/>
  <c r="I48" i="21"/>
  <c r="I47" i="21"/>
  <c r="I46" i="21"/>
  <c r="I45" i="21"/>
  <c r="I44" i="21"/>
  <c r="I43" i="21"/>
  <c r="I42" i="21"/>
  <c r="I41" i="21"/>
  <c r="I40" i="21"/>
  <c r="I39" i="21"/>
  <c r="I38" i="21"/>
  <c r="I37" i="21"/>
  <c r="I36" i="21"/>
  <c r="I35" i="21"/>
  <c r="I34" i="21"/>
  <c r="I33" i="21"/>
  <c r="I32" i="21"/>
  <c r="I31" i="21"/>
  <c r="I30" i="21"/>
  <c r="I29" i="21"/>
  <c r="I28" i="21"/>
  <c r="I27" i="21"/>
  <c r="I26" i="21"/>
  <c r="I25" i="21"/>
  <c r="I24" i="21"/>
  <c r="I23" i="21"/>
  <c r="I22" i="21"/>
  <c r="O17" i="21"/>
  <c r="Q17" i="21" s="1"/>
  <c r="S17" i="21" s="1"/>
  <c r="U17" i="21" s="1"/>
  <c r="W17" i="21" s="1"/>
  <c r="Y17" i="21" s="1"/>
  <c r="AA17" i="21" s="1"/>
  <c r="N17" i="21"/>
  <c r="P17" i="21" s="1"/>
  <c r="R17" i="21" s="1"/>
  <c r="T17" i="21" s="1"/>
  <c r="V17" i="21" s="1"/>
  <c r="X17" i="21" s="1"/>
  <c r="Z17" i="21" s="1"/>
  <c r="I21" i="21"/>
  <c r="I20" i="21"/>
  <c r="I19" i="21"/>
  <c r="I18" i="21"/>
  <c r="I17" i="21"/>
  <c r="I16" i="21"/>
  <c r="I15" i="21"/>
  <c r="I14" i="21"/>
  <c r="I12" i="21"/>
  <c r="I11" i="21"/>
  <c r="X6" i="21"/>
  <c r="O4" i="21"/>
  <c r="G13" i="21" s="1"/>
  <c r="G27" i="21" s="1"/>
  <c r="G41" i="21" s="1"/>
  <c r="G55" i="21" s="1"/>
  <c r="G69" i="21" s="1"/>
  <c r="G83" i="21" s="1"/>
  <c r="AB17" i="21" l="1"/>
  <c r="AD17" i="21" s="1"/>
  <c r="AF17" i="21" s="1"/>
  <c r="Z20" i="21"/>
  <c r="AA20" i="21"/>
  <c r="AC17" i="21"/>
  <c r="AE17" i="21" s="1"/>
  <c r="AG17" i="21" s="1"/>
  <c r="F18" i="21"/>
  <c r="F32" i="21" s="1"/>
  <c r="F46" i="21" s="1"/>
  <c r="F60" i="21" s="1"/>
  <c r="F74" i="21" s="1"/>
  <c r="F88" i="21" s="1"/>
  <c r="F102" i="21" s="1"/>
  <c r="F116" i="21" s="1"/>
  <c r="G19" i="21"/>
  <c r="G33" i="21" s="1"/>
  <c r="G47" i="21" s="1"/>
  <c r="G61" i="21" s="1"/>
  <c r="G75" i="21" s="1"/>
  <c r="G89" i="21" s="1"/>
  <c r="G103" i="21" s="1"/>
  <c r="G117" i="21" s="1"/>
  <c r="G131" i="21" s="1"/>
  <c r="G24" i="21"/>
  <c r="G38" i="21" s="1"/>
  <c r="G52" i="21" s="1"/>
  <c r="G66" i="21" s="1"/>
  <c r="G80" i="21" s="1"/>
  <c r="G94" i="21" s="1"/>
  <c r="G108" i="21" s="1"/>
  <c r="F85" i="21"/>
  <c r="F99" i="21" s="1"/>
  <c r="F113" i="21" s="1"/>
  <c r="F127" i="21" s="1"/>
  <c r="F105" i="21"/>
  <c r="F119" i="21" s="1"/>
  <c r="F133" i="21" s="1"/>
  <c r="F14" i="21"/>
  <c r="F28" i="21" s="1"/>
  <c r="F42" i="21" s="1"/>
  <c r="F56" i="21" s="1"/>
  <c r="F70" i="21" s="1"/>
  <c r="F84" i="21" s="1"/>
  <c r="F12" i="21"/>
  <c r="F26" i="21" s="1"/>
  <c r="F40" i="21" s="1"/>
  <c r="F54" i="21" s="1"/>
  <c r="F68" i="21" s="1"/>
  <c r="F82" i="21" s="1"/>
  <c r="F96" i="21" s="1"/>
  <c r="F110" i="21" s="1"/>
  <c r="F11" i="21"/>
  <c r="F25" i="21" s="1"/>
  <c r="F39" i="21" s="1"/>
  <c r="F53" i="21" s="1"/>
  <c r="F67" i="21" s="1"/>
  <c r="F81" i="21" s="1"/>
  <c r="F95" i="21" s="1"/>
  <c r="F109" i="21" s="1"/>
  <c r="F123" i="21" s="1"/>
  <c r="F124" i="21" s="1"/>
  <c r="F13" i="21"/>
  <c r="F27" i="21" s="1"/>
  <c r="F41" i="21" s="1"/>
  <c r="F55" i="21" s="1"/>
  <c r="F69" i="21" s="1"/>
  <c r="F83" i="21" s="1"/>
  <c r="G14" i="21"/>
  <c r="G28" i="21" s="1"/>
  <c r="G42" i="21" s="1"/>
  <c r="G56" i="21" s="1"/>
  <c r="G70" i="21" s="1"/>
  <c r="G84" i="21" s="1"/>
  <c r="F17" i="21"/>
  <c r="F31" i="21" s="1"/>
  <c r="F45" i="21" s="1"/>
  <c r="F59" i="21" s="1"/>
  <c r="F73" i="21" s="1"/>
  <c r="F87" i="21" s="1"/>
  <c r="F101" i="21" s="1"/>
  <c r="F115" i="21" s="1"/>
  <c r="G20" i="21"/>
  <c r="G34" i="21" s="1"/>
  <c r="G48" i="21" s="1"/>
  <c r="G62" i="21" s="1"/>
  <c r="G76" i="21" s="1"/>
  <c r="G90" i="21" s="1"/>
  <c r="G104" i="21" s="1"/>
  <c r="G118" i="21" s="1"/>
  <c r="G132" i="21" s="1"/>
  <c r="G23" i="21"/>
  <c r="G37" i="21" s="1"/>
  <c r="G51" i="21" s="1"/>
  <c r="G65" i="21" s="1"/>
  <c r="G79" i="21" s="1"/>
  <c r="G93" i="21" s="1"/>
  <c r="G107" i="21" s="1"/>
  <c r="F86" i="21"/>
  <c r="F100" i="21" s="1"/>
  <c r="F114" i="21" s="1"/>
  <c r="F128" i="21" s="1"/>
  <c r="F106" i="21"/>
  <c r="F120" i="21" s="1"/>
  <c r="F134" i="21" s="1"/>
  <c r="AA14" i="21" l="1"/>
  <c r="F97" i="21" s="1"/>
  <c r="F111" i="21" s="1"/>
  <c r="F125" i="21" s="1"/>
  <c r="AC20" i="21"/>
  <c r="AE20" i="21" s="1"/>
  <c r="AG20" i="21" s="1"/>
  <c r="G98" i="21"/>
  <c r="G112" i="21" s="1"/>
  <c r="G126" i="21" s="1"/>
  <c r="F98" i="21"/>
  <c r="F112" i="21" s="1"/>
  <c r="F126" i="21" s="1"/>
  <c r="G97" i="21"/>
  <c r="G111" i="21" s="1"/>
  <c r="G125" i="21" s="1"/>
  <c r="Z14" i="21"/>
  <c r="AB20" i="21"/>
  <c r="AD20" i="21" s="1"/>
  <c r="AF20"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Author</author>
  </authors>
  <commentList>
    <comment ref="H5" authorId="0" shapeId="0" xr:uid="{00000000-0006-0000-0200-000001000000}">
      <text>
        <r>
          <rPr>
            <b/>
            <sz val="9"/>
            <color indexed="81"/>
            <rFont val="Tahoma"/>
            <family val="2"/>
          </rPr>
          <t>Olexandr Balyk:</t>
        </r>
        <r>
          <rPr>
            <sz val="9"/>
            <color indexed="81"/>
            <rFont val="Tahoma"/>
            <family val="2"/>
          </rPr>
          <t xml:space="preserve">
Inter-/extrapolation rule</t>
        </r>
      </text>
    </comment>
    <comment ref="Z20" authorId="1" shapeId="0" xr:uid="{00000000-0006-0000-0200-000002000000}">
      <text>
        <r>
          <rPr>
            <b/>
            <sz val="9"/>
            <color indexed="81"/>
            <rFont val="Tahoma"/>
            <family val="2"/>
          </rPr>
          <t>Author:</t>
        </r>
        <r>
          <rPr>
            <sz val="9"/>
            <color indexed="81"/>
            <rFont val="Tahoma"/>
            <family val="2"/>
          </rPr>
          <t xml:space="preserve">
Value obtained comparing the agora value for NOR2 in the base year and the projection for the same link declared in the NETP 2016</t>
        </r>
      </text>
    </comment>
    <comment ref="AA20" authorId="1" shapeId="0" xr:uid="{00000000-0006-0000-0200-000003000000}">
      <text>
        <r>
          <rPr>
            <b/>
            <sz val="9"/>
            <color indexed="81"/>
            <rFont val="Tahoma"/>
            <family val="2"/>
          </rPr>
          <t>Author:</t>
        </r>
        <r>
          <rPr>
            <sz val="9"/>
            <color indexed="81"/>
            <rFont val="Tahoma"/>
            <family val="2"/>
          </rPr>
          <t xml:space="preserve">
Value obtained comparing the agora value for NOR2 in the base year and the projection for the same link declared in the NETP 2016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H6" authorId="0" shapeId="0" xr:uid="{00000000-0006-0000-0300-000001000000}">
      <text>
        <r>
          <rPr>
            <b/>
            <sz val="9"/>
            <color indexed="81"/>
            <rFont val="Tahoma"/>
            <family val="2"/>
          </rPr>
          <t>Olexandr Balyk:</t>
        </r>
        <r>
          <rPr>
            <sz val="9"/>
            <color indexed="81"/>
            <rFont val="Tahoma"/>
            <family val="2"/>
          </rPr>
          <t xml:space="preserve">
Inter-/extrapolation rule</t>
        </r>
      </text>
    </comment>
  </commentList>
</comments>
</file>

<file path=xl/sharedStrings.xml><?xml version="1.0" encoding="utf-8"?>
<sst xmlns="http://schemas.openxmlformats.org/spreadsheetml/2006/main" count="1005" uniqueCount="143">
  <si>
    <t>AllRegions</t>
  </si>
  <si>
    <t>~TFM_AVA</t>
  </si>
  <si>
    <t>PSET_SET</t>
  </si>
  <si>
    <t>PSET_PN</t>
  </si>
  <si>
    <t>*</t>
  </si>
  <si>
    <t>NO1</t>
  </si>
  <si>
    <t>NO2</t>
  </si>
  <si>
    <t>IMPELC-NODE</t>
  </si>
  <si>
    <t>EXPELC-NODE</t>
  </si>
  <si>
    <t>IMPELC-NONL</t>
  </si>
  <si>
    <t>EXPELC-NONL</t>
  </si>
  <si>
    <t>IMPELC-NORU</t>
  </si>
  <si>
    <t>EXPELC-NORU</t>
  </si>
  <si>
    <t>IMPELC-NOUK</t>
  </si>
  <si>
    <t>EXPELC-NOUK</t>
  </si>
  <si>
    <t>IMPELC-NOFI</t>
  </si>
  <si>
    <t>EXPELC-NOFI</t>
  </si>
  <si>
    <t>New Lines</t>
  </si>
  <si>
    <t xml:space="preserve">NETP 2016 pp. 166 </t>
  </si>
  <si>
    <t>NETP 2016 pp. 237</t>
  </si>
  <si>
    <t>NETP 2016 pp. 238</t>
  </si>
  <si>
    <t>Existing Lines</t>
  </si>
  <si>
    <t>Agora Study - "Increased Integration of the Nordic and German Electricity Systems" pp. 154</t>
  </si>
  <si>
    <t>Project</t>
  </si>
  <si>
    <t>link</t>
  </si>
  <si>
    <t>Capacity</t>
  </si>
  <si>
    <t>In operation</t>
  </si>
  <si>
    <t>Comments</t>
  </si>
  <si>
    <t>Ref</t>
  </si>
  <si>
    <t>MW</t>
  </si>
  <si>
    <t>Interconnection to UK</t>
  </si>
  <si>
    <t>NO-UK</t>
  </si>
  <si>
    <t>1200-1400</t>
  </si>
  <si>
    <t>2016 -2020</t>
  </si>
  <si>
    <t>SWEDISH-NORWEGIAN GRID DEVELOPMENT, Statnett 2010 pp. 62</t>
  </si>
  <si>
    <t>Skagerrak4</t>
  </si>
  <si>
    <t>NO-DKW</t>
  </si>
  <si>
    <t>Expansion of the already existing line</t>
  </si>
  <si>
    <t>NorNed2</t>
  </si>
  <si>
    <t>NO-NL</t>
  </si>
  <si>
    <t>2015-2017</t>
  </si>
  <si>
    <t>Expansion of the already existing NorNed1</t>
  </si>
  <si>
    <t>NORD.LINK or NorGer</t>
  </si>
  <si>
    <t>NO-DE</t>
  </si>
  <si>
    <t>2016-2018</t>
  </si>
  <si>
    <t>South-West Link</t>
  </si>
  <si>
    <t>NO-SE</t>
  </si>
  <si>
    <t>2018-2022</t>
  </si>
  <si>
    <t>"Nordic Grid Development Plan 2012", english summary slide 15</t>
  </si>
  <si>
    <t>Picture Extracted from the "Data" excel workbook which embodied the Flex4RES database for their base year (2012). The picture is contained in the sheet called "35".</t>
  </si>
  <si>
    <t>Picture from: TIMES-NO documentaiton (Pernille) pp. 4. the picture is probably referring to the situation in 2012.</t>
  </si>
  <si>
    <t>Picture from: "Nordic Market report 2013" by NordReg, pp. 20. I called this document: "Power Regions"</t>
  </si>
  <si>
    <t>This picture is from the TIMES-NO documentation (Pernille), pp. 18</t>
  </si>
  <si>
    <t>Under construction or upgraded between 2010 and 2015</t>
  </si>
  <si>
    <t>FIX</t>
  </si>
  <si>
    <t>NO1:</t>
  </si>
  <si>
    <t>South</t>
  </si>
  <si>
    <t>NO1, NO2 and NO5</t>
  </si>
  <si>
    <t>Transmission lines</t>
  </si>
  <si>
    <t>Planned</t>
  </si>
  <si>
    <t>UP</t>
  </si>
  <si>
    <t>NO2:</t>
  </si>
  <si>
    <t>North</t>
  </si>
  <si>
    <t>NO3 and NO4</t>
  </si>
  <si>
    <t>~TFM_INS</t>
  </si>
  <si>
    <t>Conversion factor to PJ</t>
  </si>
  <si>
    <t>TimeSlice</t>
  </si>
  <si>
    <t>LimType</t>
  </si>
  <si>
    <t>Attribute</t>
  </si>
  <si>
    <t>Year</t>
  </si>
  <si>
    <t>\I: Unit</t>
  </si>
  <si>
    <t>Pset_PN</t>
  </si>
  <si>
    <t xml:space="preserve">Data shown in this table are taken from the TIMES-NordPool Model. The division between NO1 and NO2 is obtained thanks to the Agora report and the NETP 2016 report included in this workbook in the sheet called "DATA". </t>
  </si>
  <si>
    <t>CAP_BND</t>
  </si>
  <si>
    <t>n/a</t>
  </si>
  <si>
    <t>IMPELC*,EXPELC*</t>
  </si>
  <si>
    <t>Transmisson lines [GW]</t>
  </si>
  <si>
    <t>2011-2014</t>
  </si>
  <si>
    <t>Pja</t>
  </si>
  <si>
    <t>Export</t>
  </si>
  <si>
    <t>Import</t>
  </si>
  <si>
    <t>NO1 - Denmark West  (Skagerrak I,II,III)</t>
  </si>
  <si>
    <t>NO1 - Denmark West  (Skagerrak IV)</t>
  </si>
  <si>
    <t>NO1 - Sweden</t>
  </si>
  <si>
    <t>NO1 - Netherland (NordNed I)</t>
  </si>
  <si>
    <t>NO1 - Germany NordLink</t>
  </si>
  <si>
    <t>NO1 - United Kingdom</t>
  </si>
  <si>
    <t>NO1 - Sweden NEW</t>
  </si>
  <si>
    <t>NO1 - Netherland (NordNed II)</t>
  </si>
  <si>
    <t>NO2 - Sweden</t>
  </si>
  <si>
    <t>NO2 - Finland</t>
  </si>
  <si>
    <t>NO2 - Russia</t>
  </si>
  <si>
    <t>NO2 - Sweden NEW</t>
  </si>
  <si>
    <t>Process Names</t>
  </si>
  <si>
    <t>IMPELC-NOSE</t>
  </si>
  <si>
    <t>EXPELC-NOSE</t>
  </si>
  <si>
    <t>Description</t>
  </si>
  <si>
    <t>Purpose:</t>
  </si>
  <si>
    <t>International transmission lines - capacities for exchange of electricity</t>
  </si>
  <si>
    <t>Description:</t>
  </si>
  <si>
    <t>Relevant sectors</t>
  </si>
  <si>
    <t>ELC</t>
  </si>
  <si>
    <t>Description of different sheets</t>
  </si>
  <si>
    <t>AVA</t>
  </si>
  <si>
    <t>Defines what regions are connected to which countries</t>
  </si>
  <si>
    <t>LineCAP</t>
  </si>
  <si>
    <t>Capacity bounds on the transmission lines</t>
  </si>
  <si>
    <t>AF</t>
  </si>
  <si>
    <t>Availabilty factors on the transmission lines</t>
  </si>
  <si>
    <t>~TFM_DINS</t>
  </si>
  <si>
    <t>ANNUAL</t>
  </si>
  <si>
    <t>NCAP_AF</t>
  </si>
  <si>
    <t>IMPELC-NODKW</t>
  </si>
  <si>
    <t>EXPELC-NODKW</t>
  </si>
  <si>
    <t>FX</t>
  </si>
  <si>
    <t>INVCOST</t>
  </si>
  <si>
    <t>Invest</t>
  </si>
  <si>
    <t>Meuros 2014/MW</t>
  </si>
  <si>
    <t>Average across the Nordics</t>
  </si>
  <si>
    <t>Allocation to single region of the pair</t>
  </si>
  <si>
    <t>Meuros 2014/Pja</t>
  </si>
  <si>
    <t>1 Mwh to 1 PJ</t>
  </si>
  <si>
    <t>Meuros 2014 / Pja</t>
  </si>
  <si>
    <t>SE4</t>
  </si>
  <si>
    <t>DKE</t>
  </si>
  <si>
    <t>DE</t>
  </si>
  <si>
    <t>DKW</t>
  </si>
  <si>
    <t>NL</t>
  </si>
  <si>
    <t>LT</t>
  </si>
  <si>
    <t>SE3</t>
  </si>
  <si>
    <t>PL</t>
  </si>
  <si>
    <t>UK</t>
  </si>
  <si>
    <t>Denmark</t>
  </si>
  <si>
    <t>LV</t>
  </si>
  <si>
    <t>FI</t>
  </si>
  <si>
    <t>SE1</t>
  </si>
  <si>
    <t>SE2</t>
  </si>
  <si>
    <t>additional MW</t>
  </si>
  <si>
    <t>Sweden</t>
  </si>
  <si>
    <t>2030-2050</t>
  </si>
  <si>
    <t>Norway</t>
  </si>
  <si>
    <t>NETP 2016 data, extracted from the figures on the right</t>
  </si>
  <si>
    <t>additional Pja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</si>
</sst>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0.0%"/>
    <numFmt numFmtId="173" formatCode="#,##0;#\ ##0"/>
  </numFmts>
  <fonts count="8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alibri"/>
      <family val="2"/>
    </font>
    <font>
      <sz val="10"/>
      <name val="Courier"/>
      <family val="3"/>
    </font>
    <font>
      <sz val="9"/>
      <color indexed="8"/>
      <name val="Times New Roman"/>
      <family val="1"/>
    </font>
    <font>
      <sz val="9"/>
      <name val="Times New Roman"/>
      <family val="1"/>
    </font>
    <font>
      <b/>
      <sz val="9"/>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font>
    <font>
      <sz val="10"/>
      <name val="Times New Roman"/>
      <family val="1"/>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name val="Arial"/>
      <family val="2"/>
    </font>
    <font>
      <b/>
      <sz val="10"/>
      <name val="Calibri"/>
      <family val="2"/>
    </font>
    <font>
      <b/>
      <sz val="15"/>
      <color theme="1"/>
      <name val="Calibri"/>
      <family val="2"/>
      <scheme val="minor"/>
    </font>
    <font>
      <sz val="11"/>
      <name val="Calibri"/>
      <family val="2"/>
      <scheme val="minor"/>
    </font>
    <font>
      <b/>
      <sz val="11"/>
      <name val="Calibri"/>
      <family val="2"/>
      <scheme val="minor"/>
    </font>
    <font>
      <b/>
      <sz val="9"/>
      <name val="Verdana"/>
      <family val="2"/>
    </font>
    <font>
      <sz val="8"/>
      <name val="Verdana"/>
      <family val="2"/>
    </font>
    <font>
      <sz val="10"/>
      <color rgb="FFFF0000"/>
      <name val="Times New Roman"/>
      <family val="1"/>
    </font>
    <font>
      <sz val="8"/>
      <color rgb="FFFF0000"/>
      <name val="Verdana"/>
      <family val="2"/>
    </font>
    <font>
      <b/>
      <sz val="9"/>
      <color indexed="81"/>
      <name val="Tahoma"/>
      <family val="2"/>
    </font>
    <font>
      <sz val="9"/>
      <color indexed="81"/>
      <name val="Tahoma"/>
      <family val="2"/>
    </font>
    <font>
      <sz val="10"/>
      <color theme="1"/>
      <name val="Calibri"/>
      <family val="2"/>
    </font>
    <font>
      <b/>
      <sz val="14"/>
      <color rgb="FFFF0000"/>
      <name val="Calibri"/>
      <family val="2"/>
      <scheme val="minor"/>
    </font>
    <font>
      <sz val="11"/>
      <color theme="1"/>
      <name val="Calibri"/>
      <family val="2"/>
    </font>
  </fonts>
  <fills count="6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39997558519241921"/>
        <bgColor indexed="64"/>
      </patternFill>
    </fill>
    <fill>
      <patternFill patternType="solid">
        <fgColor indexed="63"/>
        <bgColor indexed="64"/>
      </patternFill>
    </fill>
    <fill>
      <patternFill patternType="solid">
        <fgColor theme="1"/>
        <bgColor indexed="64"/>
      </patternFill>
    </fill>
    <fill>
      <patternFill patternType="solid">
        <fgColor rgb="FFFFFF00"/>
        <bgColor indexed="64"/>
      </patternFill>
    </fill>
    <fill>
      <patternFill patternType="solid">
        <fgColor rgb="FF92D050"/>
        <bgColor indexed="64"/>
      </patternFill>
    </fill>
    <fill>
      <patternFill patternType="solid">
        <fgColor indexed="44"/>
        <bgColor indexed="64"/>
      </patternFill>
    </fill>
    <fill>
      <patternFill patternType="solid">
        <fgColor theme="6"/>
        <bgColor indexed="64"/>
      </patternFill>
    </fill>
    <fill>
      <patternFill patternType="solid">
        <fgColor rgb="FFFFC000"/>
        <bgColor indexed="64"/>
      </patternFill>
    </fill>
    <fill>
      <patternFill patternType="solid">
        <fgColor theme="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top style="medium">
        <color indexed="64"/>
      </top>
      <bottom/>
      <diagonal/>
    </border>
  </borders>
  <cellStyleXfs count="1152">
    <xf numFmtId="0" fontId="0" fillId="0" borderId="0"/>
    <xf numFmtId="0" fontId="36" fillId="27" borderId="0" applyNumberFormat="0" applyBorder="0" applyAlignment="0" applyProtection="0"/>
    <xf numFmtId="0" fontId="36" fillId="28"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36" fillId="31" borderId="0" applyNumberFormat="0" applyBorder="0" applyAlignment="0" applyProtection="0"/>
    <xf numFmtId="0" fontId="36" fillId="32" borderId="0" applyNumberFormat="0" applyBorder="0" applyAlignment="0" applyProtection="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11" borderId="0" applyNumberFormat="0" applyBorder="0" applyAlignment="0" applyProtection="0"/>
    <xf numFmtId="0" fontId="10" fillId="0" borderId="0" applyNumberFormat="0" applyFont="0" applyFill="0" applyBorder="0" applyProtection="0">
      <alignment horizontal="left" vertical="center" indent="5"/>
    </xf>
    <xf numFmtId="0" fontId="37" fillId="39" borderId="0" applyNumberFormat="0" applyBorder="0" applyAlignment="0" applyProtection="0"/>
    <xf numFmtId="0" fontId="37" fillId="40"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3" borderId="0" applyNumberFormat="0" applyBorder="0" applyAlignment="0" applyProtection="0"/>
    <xf numFmtId="0" fontId="37" fillId="44"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37" fillId="45" borderId="0" applyNumberFormat="0" applyBorder="0" applyAlignment="0" applyProtection="0"/>
    <xf numFmtId="0" fontId="37" fillId="46" borderId="0" applyNumberFormat="0" applyBorder="0" applyAlignment="0" applyProtection="0"/>
    <xf numFmtId="0" fontId="37" fillId="47" borderId="0" applyNumberFormat="0" applyBorder="0" applyAlignment="0" applyProtection="0"/>
    <xf numFmtId="0" fontId="37" fillId="48" borderId="0" applyNumberFormat="0" applyBorder="0" applyAlignment="0" applyProtection="0"/>
    <xf numFmtId="0" fontId="37" fillId="49" borderId="0" applyNumberFormat="0" applyBorder="0" applyAlignment="0" applyProtection="0"/>
    <xf numFmtId="0" fontId="37" fillId="50" borderId="0" applyNumberFormat="0" applyBorder="0" applyAlignment="0" applyProtection="0"/>
    <xf numFmtId="4" fontId="15" fillId="20" borderId="1">
      <alignment horizontal="right" vertical="center"/>
    </xf>
    <xf numFmtId="4" fontId="15" fillId="20" borderId="1">
      <alignment horizontal="right" vertical="center"/>
    </xf>
    <xf numFmtId="0" fontId="38" fillId="51" borderId="0" applyNumberFormat="0" applyBorder="0" applyAlignment="0" applyProtection="0"/>
    <xf numFmtId="0" fontId="21" fillId="21" borderId="2" applyNumberFormat="0" applyAlignment="0" applyProtection="0"/>
    <xf numFmtId="0" fontId="21" fillId="21" borderId="2" applyNumberFormat="0" applyAlignment="0" applyProtection="0"/>
    <xf numFmtId="0" fontId="21" fillId="21" borderId="2" applyNumberFormat="0" applyAlignment="0" applyProtection="0"/>
    <xf numFmtId="0" fontId="21" fillId="21" borderId="2" applyNumberFormat="0" applyAlignment="0" applyProtection="0"/>
    <xf numFmtId="0" fontId="21" fillId="21" borderId="2" applyNumberFormat="0" applyAlignment="0" applyProtection="0"/>
    <xf numFmtId="0" fontId="21" fillId="21" borderId="2" applyNumberFormat="0" applyAlignment="0" applyProtection="0"/>
    <xf numFmtId="0" fontId="21" fillId="21" borderId="2" applyNumberFormat="0" applyAlignment="0" applyProtection="0"/>
    <xf numFmtId="0" fontId="21" fillId="21" borderId="2" applyNumberFormat="0" applyAlignment="0" applyProtection="0"/>
    <xf numFmtId="0" fontId="21" fillId="21" borderId="2" applyNumberFormat="0" applyAlignment="0" applyProtection="0"/>
    <xf numFmtId="0" fontId="21" fillId="21" borderId="2" applyNumberFormat="0" applyAlignment="0" applyProtection="0"/>
    <xf numFmtId="0" fontId="39" fillId="52" borderId="16" applyNumberFormat="0" applyAlignment="0" applyProtection="0"/>
    <xf numFmtId="0" fontId="29" fillId="0" borderId="3" applyNumberFormat="0" applyFill="0" applyAlignment="0" applyProtection="0"/>
    <xf numFmtId="0" fontId="22" fillId="22" borderId="4" applyNumberFormat="0" applyAlignment="0" applyProtection="0"/>
    <xf numFmtId="0" fontId="40" fillId="53" borderId="17" applyNumberFormat="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9"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0" fontId="16" fillId="0" borderId="5">
      <alignment horizontal="left" vertical="center" wrapText="1" indent="2"/>
    </xf>
    <xf numFmtId="168"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69" fontId="10" fillId="0" borderId="0" applyFont="0" applyFill="0" applyBorder="0" applyAlignment="0" applyProtection="0"/>
    <xf numFmtId="169"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0" fontId="41" fillId="0" borderId="0" applyNumberFormat="0" applyFill="0" applyBorder="0" applyAlignment="0" applyProtection="0"/>
    <xf numFmtId="0" fontId="42" fillId="54" borderId="0" applyNumberFormat="0" applyBorder="0" applyAlignment="0" applyProtection="0"/>
    <xf numFmtId="0" fontId="43" fillId="0" borderId="18" applyNumberFormat="0" applyFill="0" applyAlignment="0" applyProtection="0"/>
    <xf numFmtId="0" fontId="44" fillId="0" borderId="19" applyNumberFormat="0" applyFill="0" applyAlignment="0" applyProtection="0"/>
    <xf numFmtId="0" fontId="45" fillId="0" borderId="20" applyNumberFormat="0" applyFill="0" applyAlignment="0" applyProtection="0"/>
    <xf numFmtId="0" fontId="45" fillId="0" borderId="0" applyNumberFormat="0" applyFill="0" applyBorder="0" applyAlignment="0" applyProtection="0"/>
    <xf numFmtId="0" fontId="46" fillId="55" borderId="16" applyNumberFormat="0" applyAlignment="0" applyProtection="0"/>
    <xf numFmtId="0" fontId="28" fillId="7" borderId="2" applyNumberFormat="0" applyAlignment="0" applyProtection="0"/>
    <xf numFmtId="0" fontId="28" fillId="7" borderId="2" applyNumberFormat="0" applyAlignment="0" applyProtection="0"/>
    <xf numFmtId="0" fontId="28" fillId="7" borderId="2" applyNumberFormat="0" applyAlignment="0" applyProtection="0"/>
    <xf numFmtId="0" fontId="28" fillId="7" borderId="2" applyNumberFormat="0" applyAlignment="0" applyProtection="0"/>
    <xf numFmtId="0" fontId="28" fillId="7" borderId="2" applyNumberFormat="0" applyAlignment="0" applyProtection="0"/>
    <xf numFmtId="0" fontId="28" fillId="7" borderId="2" applyNumberFormat="0" applyAlignment="0" applyProtection="0"/>
    <xf numFmtId="0" fontId="28" fillId="7" borderId="2" applyNumberFormat="0" applyAlignment="0" applyProtection="0"/>
    <xf numFmtId="0" fontId="28" fillId="7" borderId="2" applyNumberFormat="0" applyAlignment="0" applyProtection="0"/>
    <xf numFmtId="0" fontId="28" fillId="7" borderId="2" applyNumberFormat="0" applyAlignment="0" applyProtection="0"/>
    <xf numFmtId="0" fontId="28" fillId="7" borderId="2" applyNumberFormat="0" applyAlignment="0" applyProtection="0"/>
    <xf numFmtId="4" fontId="16" fillId="0" borderId="0" applyBorder="0">
      <alignment horizontal="right" vertical="center"/>
    </xf>
    <xf numFmtId="0" fontId="47" fillId="0" borderId="21" applyNumberFormat="0" applyFill="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5" fontId="3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0" fontId="48" fillId="56" borderId="0" applyNumberFormat="0" applyBorder="0" applyAlignment="0" applyProtection="0"/>
    <xf numFmtId="0" fontId="30" fillId="23" borderId="0" applyNumberFormat="0" applyBorder="0" applyAlignment="0" applyProtection="0"/>
    <xf numFmtId="0" fontId="10" fillId="0" borderId="0"/>
    <xf numFmtId="0" fontId="10" fillId="0" borderId="0"/>
    <xf numFmtId="0" fontId="10" fillId="0" borderId="0"/>
    <xf numFmtId="0" fontId="12" fillId="0" borderId="0"/>
    <xf numFmtId="0" fontId="10" fillId="0" borderId="0"/>
    <xf numFmtId="0" fontId="36" fillId="0" borderId="0"/>
    <xf numFmtId="0" fontId="12" fillId="0" borderId="0"/>
    <xf numFmtId="0" fontId="36" fillId="0" borderId="0"/>
    <xf numFmtId="4" fontId="16" fillId="0" borderId="1" applyFill="0" applyBorder="0" applyProtection="0">
      <alignment horizontal="right" vertical="center"/>
    </xf>
    <xf numFmtId="0" fontId="17" fillId="0" borderId="0" applyNumberFormat="0" applyFill="0" applyBorder="0" applyProtection="0">
      <alignment horizontal="left" vertical="center"/>
    </xf>
    <xf numFmtId="0" fontId="10" fillId="24" borderId="0" applyNumberFormat="0" applyFont="0" applyBorder="0" applyAlignment="0" applyProtection="0"/>
    <xf numFmtId="0" fontId="10" fillId="0" borderId="0"/>
    <xf numFmtId="0" fontId="10" fillId="0" borderId="0"/>
    <xf numFmtId="0" fontId="10" fillId="0" borderId="0"/>
    <xf numFmtId="0" fontId="35" fillId="0" borderId="0"/>
    <xf numFmtId="0" fontId="10" fillId="0" borderId="0"/>
    <xf numFmtId="0" fontId="10" fillId="0" borderId="0"/>
    <xf numFmtId="0" fontId="10" fillId="0" borderId="0"/>
    <xf numFmtId="0" fontId="35" fillId="0" borderId="0"/>
    <xf numFmtId="0" fontId="10" fillId="0" borderId="0"/>
    <xf numFmtId="0" fontId="10" fillId="0" borderId="0"/>
    <xf numFmtId="0" fontId="10" fillId="0" borderId="0"/>
    <xf numFmtId="0" fontId="35" fillId="0" borderId="0"/>
    <xf numFmtId="0" fontId="10" fillId="0" borderId="0"/>
    <xf numFmtId="0" fontId="10" fillId="0" borderId="0"/>
    <xf numFmtId="0" fontId="10" fillId="0" borderId="0"/>
    <xf numFmtId="0" fontId="35" fillId="0" borderId="0"/>
    <xf numFmtId="0" fontId="10" fillId="0" borderId="0"/>
    <xf numFmtId="0" fontId="10" fillId="0" borderId="0"/>
    <xf numFmtId="0" fontId="10" fillId="0" borderId="0"/>
    <xf numFmtId="0" fontId="35" fillId="0" borderId="0"/>
    <xf numFmtId="0" fontId="10" fillId="0" borderId="0"/>
    <xf numFmtId="0" fontId="10" fillId="0" borderId="0"/>
    <xf numFmtId="0" fontId="10" fillId="0" borderId="0"/>
    <xf numFmtId="0" fontId="35" fillId="0" borderId="0"/>
    <xf numFmtId="0" fontId="10" fillId="0" borderId="0"/>
    <xf numFmtId="0" fontId="10" fillId="0" borderId="0"/>
    <xf numFmtId="0" fontId="18" fillId="0" borderId="0"/>
    <xf numFmtId="0" fontId="18" fillId="0" borderId="0"/>
    <xf numFmtId="0" fontId="10" fillId="0" borderId="0"/>
    <xf numFmtId="0" fontId="10" fillId="0" borderId="0"/>
    <xf numFmtId="0" fontId="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5" fillId="0" borderId="0"/>
    <xf numFmtId="0" fontId="10" fillId="0" borderId="0"/>
    <xf numFmtId="0" fontId="10" fillId="0" borderId="0"/>
    <xf numFmtId="0" fontId="10" fillId="0" borderId="0"/>
    <xf numFmtId="0" fontId="35" fillId="0" borderId="0"/>
    <xf numFmtId="0" fontId="10" fillId="0" borderId="0"/>
    <xf numFmtId="0" fontId="10" fillId="0" borderId="0"/>
    <xf numFmtId="0" fontId="10" fillId="0" borderId="0"/>
    <xf numFmtId="0" fontId="35" fillId="0" borderId="0"/>
    <xf numFmtId="0" fontId="14" fillId="0" borderId="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2" fillId="25" borderId="9" applyNumberFormat="0" applyFont="0" applyAlignment="0" applyProtection="0"/>
    <xf numFmtId="0" fontId="36" fillId="57" borderId="22" applyNumberFormat="0" applyFont="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0" fontId="49" fillId="52" borderId="23" applyNumberFormat="0" applyAlignment="0" applyProtection="0"/>
    <xf numFmtId="0" fontId="31" fillId="21" borderId="10" applyNumberFormat="0" applyAlignment="0" applyProtection="0"/>
    <xf numFmtId="0" fontId="31" fillId="21" borderId="10" applyNumberFormat="0" applyAlignment="0" applyProtection="0"/>
    <xf numFmtId="0" fontId="31" fillId="21" borderId="10" applyNumberFormat="0" applyAlignment="0" applyProtection="0"/>
    <xf numFmtId="0" fontId="31" fillId="21" borderId="10" applyNumberFormat="0" applyAlignment="0" applyProtection="0"/>
    <xf numFmtId="0" fontId="31" fillId="21" borderId="10" applyNumberFormat="0" applyAlignment="0" applyProtection="0"/>
    <xf numFmtId="0" fontId="31" fillId="21" borderId="10" applyNumberFormat="0" applyAlignment="0" applyProtection="0"/>
    <xf numFmtId="0" fontId="31" fillId="21" borderId="10" applyNumberFormat="0" applyAlignment="0" applyProtection="0"/>
    <xf numFmtId="0" fontId="31" fillId="21" borderId="10" applyNumberFormat="0" applyAlignment="0" applyProtection="0"/>
    <xf numFmtId="0" fontId="31" fillId="21" borderId="10" applyNumberFormat="0" applyAlignment="0" applyProtection="0"/>
    <xf numFmtId="0" fontId="31" fillId="21" borderId="10" applyNumberFormat="0" applyAlignment="0" applyProtection="0"/>
    <xf numFmtId="9" fontId="3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0" fontId="10" fillId="0" borderId="0"/>
    <xf numFmtId="0" fontId="34" fillId="0" borderId="0" applyNumberFormat="0" applyFill="0" applyBorder="0" applyAlignment="0" applyProtection="0"/>
    <xf numFmtId="0" fontId="23" fillId="0" borderId="0" applyNumberFormat="0" applyFill="0" applyBorder="0" applyAlignment="0" applyProtection="0"/>
    <xf numFmtId="0" fontId="50" fillId="0" borderId="0" applyNumberFormat="0" applyFill="0" applyBorder="0" applyAlignment="0" applyProtection="0"/>
    <xf numFmtId="0" fontId="32" fillId="0" borderId="0" applyNumberFormat="0" applyFill="0" applyBorder="0" applyAlignment="0" applyProtection="0"/>
    <xf numFmtId="0" fontId="25" fillId="0" borderId="6" applyNumberFormat="0" applyFill="0" applyAlignment="0" applyProtection="0"/>
    <xf numFmtId="0" fontId="26" fillId="0" borderId="7" applyNumberFormat="0" applyFill="0" applyAlignment="0" applyProtection="0"/>
    <xf numFmtId="0" fontId="27" fillId="0" borderId="8" applyNumberFormat="0" applyFill="0" applyAlignment="0" applyProtection="0"/>
    <xf numFmtId="0" fontId="27" fillId="0" borderId="0" applyNumberFormat="0" applyFill="0" applyBorder="0" applyAlignment="0" applyProtection="0"/>
    <xf numFmtId="0" fontId="51" fillId="0" borderId="24"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33" fillId="0" borderId="11" applyNumberFormat="0" applyFill="0" applyAlignment="0" applyProtection="0"/>
    <xf numFmtId="0" fontId="20" fillId="3" borderId="0" applyNumberFormat="0" applyBorder="0" applyAlignment="0" applyProtection="0"/>
    <xf numFmtId="0" fontId="24" fillId="4" borderId="0" applyNumberFormat="0" applyBorder="0" applyAlignment="0" applyProtection="0"/>
    <xf numFmtId="0" fontId="52" fillId="0" borderId="0" applyNumberFormat="0" applyFill="0" applyBorder="0" applyAlignment="0" applyProtection="0"/>
    <xf numFmtId="4" fontId="16" fillId="0" borderId="0"/>
    <xf numFmtId="0" fontId="8" fillId="0" borderId="0"/>
    <xf numFmtId="0" fontId="55" fillId="0" borderId="0" applyNumberFormat="0" applyFill="0" applyBorder="0" applyAlignment="0" applyProtection="0">
      <alignment vertical="top"/>
      <protection locked="0"/>
    </xf>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7" fillId="37" borderId="0" applyNumberFormat="0" applyBorder="0" applyAlignment="0" applyProtection="0"/>
    <xf numFmtId="0" fontId="7" fillId="37" borderId="0" applyNumberFormat="0" applyBorder="0" applyAlignment="0" applyProtection="0"/>
    <xf numFmtId="0" fontId="7" fillId="37"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11"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9" borderId="0" applyNumberFormat="0" applyBorder="0" applyAlignment="0" applyProtection="0"/>
    <xf numFmtId="0" fontId="20" fillId="3" borderId="0" applyNumberFormat="0" applyBorder="0" applyAlignment="0" applyProtection="0"/>
    <xf numFmtId="0" fontId="7" fillId="57" borderId="22" applyNumberFormat="0" applyFont="0" applyAlignment="0" applyProtection="0"/>
    <xf numFmtId="0" fontId="7" fillId="57" borderId="22" applyNumberFormat="0" applyFont="0" applyAlignment="0" applyProtection="0"/>
    <xf numFmtId="0" fontId="7" fillId="57" borderId="22" applyNumberFormat="0" applyFont="0" applyAlignment="0" applyProtection="0"/>
    <xf numFmtId="0" fontId="7" fillId="57" borderId="22" applyNumberFormat="0" applyFont="0" applyAlignment="0" applyProtection="0"/>
    <xf numFmtId="0" fontId="7" fillId="57" borderId="22" applyNumberFormat="0" applyFont="0" applyAlignment="0" applyProtection="0"/>
    <xf numFmtId="0" fontId="7" fillId="57" borderId="22" applyNumberFormat="0" applyFont="0" applyAlignment="0" applyProtection="0"/>
    <xf numFmtId="0" fontId="56" fillId="0" borderId="0"/>
    <xf numFmtId="0" fontId="57" fillId="0" borderId="0">
      <alignment horizontal="right"/>
    </xf>
    <xf numFmtId="0" fontId="58" fillId="0" borderId="0"/>
    <xf numFmtId="0" fontId="59" fillId="0" borderId="0"/>
    <xf numFmtId="0" fontId="60" fillId="0" borderId="0"/>
    <xf numFmtId="0" fontId="61" fillId="0" borderId="25" applyNumberFormat="0" applyAlignment="0"/>
    <xf numFmtId="0" fontId="62" fillId="0" borderId="0" applyAlignment="0">
      <alignment horizontal="left"/>
    </xf>
    <xf numFmtId="0" fontId="62" fillId="0" borderId="0">
      <alignment horizontal="right"/>
    </xf>
    <xf numFmtId="172" fontId="62" fillId="0" borderId="0">
      <alignment horizontal="right"/>
    </xf>
    <xf numFmtId="167" fontId="63" fillId="0" borderId="0">
      <alignment horizontal="right"/>
    </xf>
    <xf numFmtId="0" fontId="64" fillId="0" borderId="0"/>
    <xf numFmtId="0" fontId="21" fillId="21" borderId="2" applyNumberFormat="0" applyAlignment="0" applyProtection="0"/>
    <xf numFmtId="0" fontId="22" fillId="22" borderId="4" applyNumberFormat="0" applyAlignment="0" applyProtection="0"/>
    <xf numFmtId="164" fontId="8" fillId="0" borderId="0" applyFont="0" applyFill="0" applyBorder="0" applyAlignment="0" applyProtection="0"/>
    <xf numFmtId="164" fontId="6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6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8" fillId="0" borderId="0" applyFont="0" applyFill="0" applyBorder="0" applyAlignment="0" applyProtection="0"/>
    <xf numFmtId="43" fontId="18"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25" fillId="0" borderId="6" applyNumberFormat="0" applyFill="0" applyAlignment="0" applyProtection="0"/>
    <xf numFmtId="0" fontId="26" fillId="0" borderId="7" applyNumberFormat="0" applyFill="0" applyAlignment="0" applyProtection="0"/>
    <xf numFmtId="0" fontId="27" fillId="0" borderId="8" applyNumberFormat="0" applyFill="0" applyAlignment="0" applyProtection="0"/>
    <xf numFmtId="0" fontId="27" fillId="0" borderId="0" applyNumberFormat="0" applyFill="0" applyBorder="0" applyAlignment="0" applyProtection="0"/>
    <xf numFmtId="0" fontId="55" fillId="0" borderId="0" applyNumberFormat="0" applyFill="0" applyBorder="0" applyAlignment="0" applyProtection="0">
      <alignment vertical="top"/>
      <protection locked="0"/>
    </xf>
    <xf numFmtId="166" fontId="8"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8"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6" fontId="8"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66" fillId="0" borderId="0" applyNumberFormat="0" applyFill="0" applyBorder="0" applyAlignment="0" applyProtection="0"/>
    <xf numFmtId="0" fontId="29" fillId="0" borderId="3" applyNumberFormat="0" applyFill="0" applyAlignment="0" applyProtection="0"/>
    <xf numFmtId="0" fontId="30" fillId="23"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67" fillId="0" borderId="0" applyFill="0" applyBorder="0"/>
    <xf numFmtId="0" fontId="53" fillId="0" borderId="0"/>
    <xf numFmtId="0" fontId="7" fillId="0" borderId="0"/>
    <xf numFmtId="0" fontId="67" fillId="0" borderId="0" applyFill="0" applyBorder="0"/>
    <xf numFmtId="0" fontId="7" fillId="0" borderId="0"/>
    <xf numFmtId="0" fontId="8" fillId="0" borderId="0"/>
    <xf numFmtId="0" fontId="7" fillId="0" borderId="0"/>
    <xf numFmtId="0" fontId="7" fillId="0" borderId="0"/>
    <xf numFmtId="0" fontId="68" fillId="0" borderId="0" applyBorder="0">
      <protection locked="0"/>
    </xf>
    <xf numFmtId="0" fontId="7" fillId="0" borderId="0"/>
    <xf numFmtId="0" fontId="7" fillId="0" borderId="0"/>
    <xf numFmtId="0" fontId="7" fillId="0" borderId="0"/>
    <xf numFmtId="0" fontId="8" fillId="0" borderId="0"/>
    <xf numFmtId="0" fontId="7" fillId="0" borderId="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9" fillId="59" borderId="1" applyNumberFormat="0" applyProtection="0">
      <alignment horizontal="right"/>
    </xf>
    <xf numFmtId="1" fontId="8" fillId="0" borderId="1" applyFill="0" applyProtection="0">
      <alignment horizontal="right" vertical="top" wrapText="1"/>
    </xf>
    <xf numFmtId="0" fontId="8" fillId="0" borderId="1" applyFill="0" applyProtection="0">
      <alignment horizontal="right" vertical="top" wrapText="1"/>
    </xf>
    <xf numFmtId="0" fontId="69" fillId="0" borderId="0" applyNumberFormat="0" applyFill="0" applyBorder="0" applyAlignment="0" applyProtection="0"/>
    <xf numFmtId="0" fontId="32" fillId="0" borderId="0" applyNumberFormat="0" applyFill="0" applyBorder="0" applyAlignment="0" applyProtection="0"/>
    <xf numFmtId="0" fontId="33" fillId="0" borderId="11" applyNumberFormat="0" applyFill="0" applyAlignment="0" applyProtection="0"/>
    <xf numFmtId="0" fontId="34" fillId="0" borderId="0" applyNumberFormat="0" applyFill="0" applyBorder="0" applyAlignment="0" applyProtection="0"/>
    <xf numFmtId="0" fontId="70" fillId="0" borderId="26" applyNumberFormat="0">
      <alignment vertical="center"/>
    </xf>
    <xf numFmtId="173" fontId="71" fillId="0" borderId="26">
      <alignment horizontal="right" vertical="center"/>
    </xf>
    <xf numFmtId="0" fontId="72" fillId="0" borderId="0"/>
    <xf numFmtId="0" fontId="6" fillId="0" borderId="0"/>
    <xf numFmtId="0" fontId="83" fillId="0" borderId="0"/>
    <xf numFmtId="0" fontId="4" fillId="0" borderId="0"/>
    <xf numFmtId="0" fontId="2" fillId="0" borderId="0"/>
    <xf numFmtId="0" fontId="2" fillId="0" borderId="0"/>
  </cellStyleXfs>
  <cellXfs count="163">
    <xf numFmtId="0" fontId="0" fillId="0" borderId="0" xfId="0"/>
    <xf numFmtId="0" fontId="9" fillId="0" borderId="0" xfId="0" applyFont="1" applyAlignment="1">
      <alignment horizontal="center"/>
    </xf>
    <xf numFmtId="0" fontId="11" fillId="0" borderId="0" xfId="0" applyFont="1"/>
    <xf numFmtId="0" fontId="10" fillId="0" borderId="0" xfId="469"/>
    <xf numFmtId="0" fontId="0" fillId="0" borderId="0" xfId="0" applyAlignment="1">
      <alignment horizontal="center"/>
    </xf>
    <xf numFmtId="0" fontId="13" fillId="26" borderId="12" xfId="0" applyFont="1" applyFill="1" applyBorder="1" applyAlignment="1">
      <alignment horizontal="left" vertical="center" wrapText="1"/>
    </xf>
    <xf numFmtId="0" fontId="13" fillId="58" borderId="12" xfId="0" applyFont="1" applyFill="1" applyBorder="1" applyAlignment="1">
      <alignment horizontal="left" vertical="center" wrapText="1"/>
    </xf>
    <xf numFmtId="0" fontId="0" fillId="0" borderId="0" xfId="0" applyBorder="1"/>
    <xf numFmtId="0" fontId="54" fillId="0" borderId="0" xfId="0" applyFont="1"/>
    <xf numFmtId="0" fontId="10" fillId="0" borderId="0" xfId="0" applyFont="1" applyAlignment="1">
      <alignment vertical="center"/>
    </xf>
    <xf numFmtId="0" fontId="54" fillId="0" borderId="13" xfId="0" applyFont="1" applyBorder="1"/>
    <xf numFmtId="0" fontId="9" fillId="0" borderId="14" xfId="0" applyFont="1" applyBorder="1" applyAlignment="1">
      <alignment vertical="center"/>
    </xf>
    <xf numFmtId="0" fontId="10" fillId="0" borderId="14" xfId="0" applyFont="1" applyBorder="1" applyAlignment="1">
      <alignment horizontal="right" vertical="center"/>
    </xf>
    <xf numFmtId="0" fontId="9" fillId="0" borderId="14" xfId="0" applyFont="1" applyFill="1" applyBorder="1"/>
    <xf numFmtId="0" fontId="54" fillId="0" borderId="15" xfId="0" applyFont="1" applyBorder="1"/>
    <xf numFmtId="0" fontId="8" fillId="0" borderId="15" xfId="0" applyFont="1" applyBorder="1" applyAlignment="1">
      <alignment vertical="center"/>
    </xf>
    <xf numFmtId="2" fontId="0" fillId="0" borderId="0" xfId="0" applyNumberFormat="1" applyFont="1" applyFill="1" applyBorder="1"/>
    <xf numFmtId="0" fontId="8" fillId="0" borderId="13" xfId="0" applyFont="1" applyBorder="1" applyAlignment="1">
      <alignment vertical="center"/>
    </xf>
    <xf numFmtId="0" fontId="8" fillId="0" borderId="0" xfId="0" applyFont="1" applyBorder="1" applyAlignment="1">
      <alignment vertical="center"/>
    </xf>
    <xf numFmtId="0" fontId="54" fillId="0" borderId="0" xfId="0" applyFont="1" applyBorder="1"/>
    <xf numFmtId="0" fontId="8" fillId="0" borderId="0" xfId="0" applyFont="1" applyFill="1" applyBorder="1" applyAlignment="1">
      <alignment vertical="center"/>
    </xf>
    <xf numFmtId="0" fontId="8" fillId="0" borderId="0" xfId="0" applyFont="1" applyAlignment="1">
      <alignment vertical="center"/>
    </xf>
    <xf numFmtId="0" fontId="8" fillId="0" borderId="15" xfId="0" applyFont="1" applyBorder="1" applyAlignment="1">
      <alignment horizontal="right" vertical="center"/>
    </xf>
    <xf numFmtId="0" fontId="8" fillId="0" borderId="13" xfId="0" applyFont="1" applyBorder="1" applyAlignment="1">
      <alignment horizontal="right" vertical="center"/>
    </xf>
    <xf numFmtId="0" fontId="8" fillId="0" borderId="0" xfId="0" applyFont="1" applyAlignment="1">
      <alignment horizontal="right" vertical="center"/>
    </xf>
    <xf numFmtId="0" fontId="8" fillId="0" borderId="0" xfId="0" applyFont="1" applyBorder="1" applyAlignment="1">
      <alignment horizontal="right" vertical="center"/>
    </xf>
    <xf numFmtId="0" fontId="72" fillId="0" borderId="0" xfId="1146"/>
    <xf numFmtId="0" fontId="9" fillId="0" borderId="0" xfId="1146" applyFont="1"/>
    <xf numFmtId="0" fontId="8" fillId="0" borderId="0" xfId="1146" applyFont="1"/>
    <xf numFmtId="0" fontId="8" fillId="0" borderId="0" xfId="1146" applyFont="1" applyAlignment="1"/>
    <xf numFmtId="0" fontId="72" fillId="60" borderId="0" xfId="1146" applyFill="1"/>
    <xf numFmtId="0" fontId="72" fillId="0" borderId="0" xfId="1146" applyFont="1" applyFill="1" applyBorder="1"/>
    <xf numFmtId="0" fontId="72" fillId="61" borderId="0" xfId="1146" applyFill="1"/>
    <xf numFmtId="0" fontId="73" fillId="0" borderId="0" xfId="1146" applyFont="1" applyFill="1"/>
    <xf numFmtId="0" fontId="74" fillId="0" borderId="0" xfId="1146" applyFont="1" applyFill="1" applyBorder="1"/>
    <xf numFmtId="0" fontId="72" fillId="62" borderId="0" xfId="1146" applyFill="1" applyBorder="1"/>
    <xf numFmtId="0" fontId="11" fillId="0" borderId="0" xfId="1147" applyFont="1"/>
    <xf numFmtId="0" fontId="6" fillId="0" borderId="0" xfId="1147"/>
    <xf numFmtId="0" fontId="9" fillId="0" borderId="0" xfId="1147" applyFont="1" applyAlignment="1">
      <alignment horizontal="center"/>
    </xf>
    <xf numFmtId="0" fontId="52" fillId="0" borderId="0" xfId="1146" applyFont="1" applyFill="1" applyBorder="1"/>
    <xf numFmtId="0" fontId="75" fillId="0" borderId="0" xfId="1146" applyFont="1" applyFill="1" applyBorder="1"/>
    <xf numFmtId="0" fontId="9" fillId="26" borderId="12" xfId="1147" applyFont="1" applyFill="1" applyBorder="1"/>
    <xf numFmtId="0" fontId="9" fillId="63" borderId="12" xfId="1147" applyFont="1" applyFill="1" applyBorder="1"/>
    <xf numFmtId="0" fontId="9" fillId="64" borderId="12" xfId="1147" applyFont="1" applyFill="1" applyBorder="1"/>
    <xf numFmtId="0" fontId="9" fillId="0" borderId="0" xfId="1146" applyFont="1" applyFill="1" applyBorder="1"/>
    <xf numFmtId="0" fontId="76" fillId="0" borderId="27" xfId="1146" applyFont="1" applyFill="1" applyBorder="1" applyAlignment="1">
      <alignment horizontal="justify"/>
    </xf>
    <xf numFmtId="0" fontId="6" fillId="0" borderId="0" xfId="1147" applyFont="1"/>
    <xf numFmtId="0" fontId="6" fillId="65" borderId="0" xfId="1147" applyFill="1"/>
    <xf numFmtId="1" fontId="53" fillId="0" borderId="0" xfId="1147" applyNumberFormat="1" applyFont="1" applyFill="1" applyBorder="1"/>
    <xf numFmtId="1" fontId="53" fillId="0" borderId="0" xfId="1147" applyNumberFormat="1" applyFont="1" applyFill="1" applyBorder="1" applyAlignment="1">
      <alignment horizontal="center" vertical="center"/>
    </xf>
    <xf numFmtId="0" fontId="6" fillId="0" borderId="15" xfId="1147" applyBorder="1"/>
    <xf numFmtId="0" fontId="75" fillId="0" borderId="30" xfId="1146" applyFont="1" applyFill="1" applyBorder="1"/>
    <xf numFmtId="0" fontId="75" fillId="0" borderId="31" xfId="1146" applyFont="1" applyFill="1" applyBorder="1" applyAlignment="1">
      <alignment horizontal="center" vertical="center"/>
    </xf>
    <xf numFmtId="0" fontId="75" fillId="0" borderId="13" xfId="1146" applyFont="1" applyFill="1" applyBorder="1" applyAlignment="1">
      <alignment horizontal="center" vertical="center" wrapText="1"/>
    </xf>
    <xf numFmtId="0" fontId="75" fillId="0" borderId="32" xfId="1146" applyFont="1" applyFill="1" applyBorder="1" applyAlignment="1">
      <alignment horizontal="center" vertical="center" wrapText="1"/>
    </xf>
    <xf numFmtId="0" fontId="6" fillId="0" borderId="0" xfId="1147" applyBorder="1"/>
    <xf numFmtId="0" fontId="75" fillId="0" borderId="33" xfId="1146" applyFont="1" applyFill="1" applyBorder="1"/>
    <xf numFmtId="2" fontId="75" fillId="0" borderId="27" xfId="1146" applyNumberFormat="1" applyFont="1" applyFill="1" applyBorder="1" applyAlignment="1">
      <alignment horizontal="center" vertical="center"/>
    </xf>
    <xf numFmtId="0" fontId="75" fillId="0" borderId="33" xfId="1146" applyFont="1" applyFill="1" applyBorder="1" applyAlignment="1">
      <alignment horizontal="center"/>
    </xf>
    <xf numFmtId="0" fontId="75" fillId="0" borderId="34" xfId="1146" applyFont="1" applyFill="1" applyBorder="1" applyAlignment="1">
      <alignment horizontal="center"/>
    </xf>
    <xf numFmtId="2" fontId="75" fillId="61" borderId="33" xfId="1146" applyNumberFormat="1" applyFont="1" applyFill="1" applyBorder="1" applyAlignment="1">
      <alignment horizontal="center" vertical="center"/>
    </xf>
    <xf numFmtId="2" fontId="75" fillId="0" borderId="33" xfId="1146" applyNumberFormat="1" applyFont="1" applyFill="1" applyBorder="1" applyAlignment="1">
      <alignment horizontal="center" vertical="center"/>
    </xf>
    <xf numFmtId="2" fontId="75" fillId="0" borderId="34" xfId="1146" applyNumberFormat="1" applyFont="1" applyFill="1" applyBorder="1" applyAlignment="1">
      <alignment horizontal="center" vertical="center"/>
    </xf>
    <xf numFmtId="2" fontId="75" fillId="62" borderId="33" xfId="1146" applyNumberFormat="1" applyFont="1" applyFill="1" applyBorder="1" applyAlignment="1">
      <alignment horizontal="center" vertical="center"/>
    </xf>
    <xf numFmtId="2" fontId="76" fillId="0" borderId="33" xfId="1146" applyNumberFormat="1" applyFont="1" applyFill="1" applyBorder="1" applyAlignment="1">
      <alignment horizontal="center" vertical="center"/>
    </xf>
    <xf numFmtId="0" fontId="72" fillId="0" borderId="33" xfId="1146" applyBorder="1" applyAlignment="1">
      <alignment horizontal="center"/>
    </xf>
    <xf numFmtId="0" fontId="72" fillId="0" borderId="34" xfId="1146" applyBorder="1" applyAlignment="1">
      <alignment horizontal="center"/>
    </xf>
    <xf numFmtId="0" fontId="72" fillId="0" borderId="33" xfId="1146" applyFill="1" applyBorder="1" applyAlignment="1">
      <alignment horizontal="center"/>
    </xf>
    <xf numFmtId="2" fontId="72" fillId="62" borderId="33" xfId="1146" applyNumberFormat="1" applyFill="1" applyBorder="1" applyAlignment="1">
      <alignment horizontal="center"/>
    </xf>
    <xf numFmtId="0" fontId="72" fillId="0" borderId="35" xfId="1146" applyFill="1" applyBorder="1" applyAlignment="1">
      <alignment horizontal="center"/>
    </xf>
    <xf numFmtId="1" fontId="72" fillId="0" borderId="0" xfId="1146" applyNumberFormat="1" applyFont="1" applyFill="1" applyBorder="1"/>
    <xf numFmtId="2" fontId="75" fillId="0" borderId="33" xfId="1146" applyNumberFormat="1" applyFont="1" applyFill="1" applyBorder="1" applyAlignment="1">
      <alignment horizontal="center"/>
    </xf>
    <xf numFmtId="0" fontId="6" fillId="0" borderId="13" xfId="1147" applyBorder="1"/>
    <xf numFmtId="1" fontId="53" fillId="0" borderId="13" xfId="1147" applyNumberFormat="1" applyFont="1" applyFill="1" applyBorder="1"/>
    <xf numFmtId="2" fontId="72" fillId="0" borderId="33" xfId="1146" applyNumberFormat="1" applyFill="1" applyBorder="1" applyAlignment="1">
      <alignment horizontal="center"/>
    </xf>
    <xf numFmtId="2" fontId="72" fillId="0" borderId="33" xfId="1146" applyNumberFormat="1" applyBorder="1" applyAlignment="1">
      <alignment horizontal="center"/>
    </xf>
    <xf numFmtId="0" fontId="6" fillId="0" borderId="15" xfId="1147" applyFont="1" applyBorder="1"/>
    <xf numFmtId="0" fontId="6" fillId="65" borderId="15" xfId="1147" applyFill="1" applyBorder="1"/>
    <xf numFmtId="1" fontId="53" fillId="0" borderId="15" xfId="1147" applyNumberFormat="1" applyFont="1" applyFill="1" applyBorder="1" applyAlignment="1">
      <alignment horizontal="center" vertical="center"/>
    </xf>
    <xf numFmtId="2" fontId="72" fillId="0" borderId="0" xfId="1146" applyNumberFormat="1" applyFont="1" applyFill="1" applyBorder="1" applyAlignment="1"/>
    <xf numFmtId="0" fontId="8" fillId="0" borderId="0" xfId="1146" applyFont="1" applyFill="1" applyBorder="1" applyAlignment="1">
      <alignment vertical="center"/>
    </xf>
    <xf numFmtId="0" fontId="78" fillId="0" borderId="0" xfId="1146" applyFont="1" applyFill="1" applyBorder="1" applyAlignment="1">
      <alignment horizontal="center" vertical="center"/>
    </xf>
    <xf numFmtId="0" fontId="78" fillId="0" borderId="0" xfId="1146" applyFont="1" applyFill="1" applyBorder="1" applyAlignment="1">
      <alignment horizontal="center" vertical="center" wrapText="1"/>
    </xf>
    <xf numFmtId="2" fontId="72" fillId="0" borderId="0" xfId="1146" applyNumberFormat="1" applyFont="1" applyFill="1" applyBorder="1"/>
    <xf numFmtId="0" fontId="79" fillId="0" borderId="0" xfId="1146" applyFont="1" applyFill="1" applyBorder="1" applyAlignment="1">
      <alignment horizontal="center" vertical="center"/>
    </xf>
    <xf numFmtId="0" fontId="80" fillId="0" borderId="0" xfId="1146" applyFont="1" applyFill="1" applyBorder="1" applyAlignment="1">
      <alignment horizontal="center" vertical="center" wrapText="1"/>
    </xf>
    <xf numFmtId="0" fontId="8" fillId="0" borderId="0" xfId="1146" applyFont="1" applyFill="1" applyBorder="1"/>
    <xf numFmtId="0" fontId="6" fillId="0" borderId="13" xfId="1147" applyFont="1" applyBorder="1"/>
    <xf numFmtId="0" fontId="6" fillId="65" borderId="13" xfId="1147" applyFill="1" applyBorder="1"/>
    <xf numFmtId="1" fontId="53" fillId="0" borderId="13" xfId="1147" applyNumberFormat="1" applyFont="1" applyFill="1" applyBorder="1" applyAlignment="1">
      <alignment horizontal="center" vertical="center"/>
    </xf>
    <xf numFmtId="0" fontId="5" fillId="0" borderId="0" xfId="1147" applyFont="1" applyBorder="1"/>
    <xf numFmtId="0" fontId="84" fillId="0" borderId="0" xfId="1148" applyFont="1"/>
    <xf numFmtId="0" fontId="83" fillId="0" borderId="0" xfId="1148"/>
    <xf numFmtId="0" fontId="85" fillId="0" borderId="0" xfId="1148" applyFont="1"/>
    <xf numFmtId="0" fontId="51" fillId="0" borderId="0" xfId="1148" applyFont="1"/>
    <xf numFmtId="0" fontId="51" fillId="0" borderId="13" xfId="1148" applyFont="1" applyBorder="1"/>
    <xf numFmtId="0" fontId="51" fillId="62" borderId="0" xfId="1148" applyFont="1" applyFill="1"/>
    <xf numFmtId="0" fontId="11" fillId="0" borderId="0" xfId="470" applyFont="1"/>
    <xf numFmtId="0" fontId="36" fillId="0" borderId="0" xfId="470"/>
    <xf numFmtId="0" fontId="9" fillId="0" borderId="0" xfId="470" applyFont="1" applyAlignment="1">
      <alignment horizontal="center"/>
    </xf>
    <xf numFmtId="0" fontId="9" fillId="26" borderId="12" xfId="470" applyFont="1" applyFill="1" applyBorder="1"/>
    <xf numFmtId="0" fontId="9" fillId="63" borderId="12" xfId="470" applyFont="1" applyFill="1" applyBorder="1"/>
    <xf numFmtId="0" fontId="9" fillId="64" borderId="12" xfId="470" applyFont="1" applyFill="1" applyBorder="1"/>
    <xf numFmtId="0" fontId="8" fillId="26" borderId="12" xfId="470" applyFont="1" applyFill="1" applyBorder="1"/>
    <xf numFmtId="0" fontId="36" fillId="0" borderId="14" xfId="470" applyBorder="1"/>
    <xf numFmtId="0" fontId="36" fillId="65" borderId="14" xfId="470" applyFill="1" applyBorder="1"/>
    <xf numFmtId="1" fontId="36" fillId="0" borderId="14" xfId="470" applyNumberFormat="1" applyBorder="1"/>
    <xf numFmtId="1" fontId="4" fillId="0" borderId="14" xfId="470" applyNumberFormat="1" applyFont="1" applyBorder="1" applyAlignment="1">
      <alignment horizontal="center" vertical="center"/>
    </xf>
    <xf numFmtId="0" fontId="11" fillId="0" borderId="0" xfId="1149" applyFont="1"/>
    <xf numFmtId="0" fontId="4" fillId="0" borderId="0" xfId="1149"/>
    <xf numFmtId="0" fontId="9" fillId="0" borderId="0" xfId="1149" applyFont="1" applyAlignment="1">
      <alignment horizontal="center"/>
    </xf>
    <xf numFmtId="0" fontId="0" fillId="0" borderId="0" xfId="0" applyFont="1" applyFill="1" applyBorder="1"/>
    <xf numFmtId="0" fontId="9" fillId="26" borderId="12" xfId="1149" applyFont="1" applyFill="1" applyBorder="1"/>
    <xf numFmtId="0" fontId="9" fillId="63" borderId="12" xfId="1149" applyFont="1" applyFill="1" applyBorder="1"/>
    <xf numFmtId="0" fontId="9" fillId="64" borderId="12" xfId="1149" applyFont="1" applyFill="1" applyBorder="1"/>
    <xf numFmtId="0" fontId="8" fillId="26" borderId="12" xfId="1149" applyFont="1" applyFill="1" applyBorder="1"/>
    <xf numFmtId="0" fontId="4" fillId="0" borderId="14" xfId="1149" applyFont="1" applyBorder="1"/>
    <xf numFmtId="0" fontId="4" fillId="0" borderId="14" xfId="1149" applyBorder="1"/>
    <xf numFmtId="0" fontId="4" fillId="65" borderId="14" xfId="1149" applyFont="1" applyFill="1" applyBorder="1"/>
    <xf numFmtId="1" fontId="4" fillId="0" borderId="14" xfId="1149" applyNumberFormat="1" applyBorder="1"/>
    <xf numFmtId="1" fontId="4" fillId="0" borderId="14" xfId="1149" applyNumberFormat="1" applyFont="1" applyBorder="1" applyAlignment="1">
      <alignment horizontal="center" vertical="center"/>
    </xf>
    <xf numFmtId="0" fontId="4" fillId="0" borderId="0" xfId="1149" applyFont="1" applyBorder="1"/>
    <xf numFmtId="0" fontId="4" fillId="0" borderId="0" xfId="1149" applyBorder="1"/>
    <xf numFmtId="1" fontId="4" fillId="0" borderId="0" xfId="1149" applyNumberFormat="1" applyBorder="1"/>
    <xf numFmtId="1" fontId="4" fillId="0" borderId="0" xfId="1149" applyNumberFormat="1" applyFont="1" applyBorder="1" applyAlignment="1">
      <alignment horizontal="center" vertical="center"/>
    </xf>
    <xf numFmtId="0" fontId="4" fillId="0" borderId="0" xfId="1149" applyFont="1"/>
    <xf numFmtId="0" fontId="4" fillId="65" borderId="0" xfId="1149" applyFont="1" applyFill="1"/>
    <xf numFmtId="1" fontId="53" fillId="0" borderId="0" xfId="1149" applyNumberFormat="1" applyFont="1" applyFill="1" applyBorder="1"/>
    <xf numFmtId="2" fontId="53" fillId="0" borderId="0" xfId="1149" applyNumberFormat="1" applyFont="1" applyFill="1" applyBorder="1"/>
    <xf numFmtId="1" fontId="53" fillId="0" borderId="0" xfId="1149" applyNumberFormat="1" applyFont="1" applyFill="1" applyBorder="1" applyAlignment="1">
      <alignment horizontal="center" vertical="center"/>
    </xf>
    <xf numFmtId="0" fontId="4" fillId="0" borderId="15" xfId="1149" applyBorder="1"/>
    <xf numFmtId="0" fontId="4" fillId="65" borderId="13" xfId="1149" applyFont="1" applyFill="1" applyBorder="1"/>
    <xf numFmtId="0" fontId="4" fillId="0" borderId="13" xfId="1149" applyBorder="1"/>
    <xf numFmtId="2" fontId="0" fillId="0" borderId="13" xfId="0" applyNumberFormat="1" applyFont="1" applyFill="1" applyBorder="1"/>
    <xf numFmtId="1" fontId="53" fillId="0" borderId="13" xfId="1149" applyNumberFormat="1" applyFont="1" applyFill="1" applyBorder="1" applyAlignment="1">
      <alignment horizontal="center" vertical="center"/>
    </xf>
    <xf numFmtId="0" fontId="4" fillId="0" borderId="0" xfId="1149" applyFill="1"/>
    <xf numFmtId="0" fontId="4" fillId="0" borderId="13" xfId="1149" applyFill="1" applyBorder="1"/>
    <xf numFmtId="1" fontId="0" fillId="0" borderId="0" xfId="0" applyNumberFormat="1" applyFont="1" applyFill="1" applyBorder="1"/>
    <xf numFmtId="0" fontId="4" fillId="0" borderId="0" xfId="1149" applyFill="1" applyBorder="1"/>
    <xf numFmtId="0" fontId="4" fillId="0" borderId="15" xfId="1149" applyFont="1" applyBorder="1"/>
    <xf numFmtId="0" fontId="4" fillId="65" borderId="15" xfId="1149" applyFont="1" applyFill="1" applyBorder="1"/>
    <xf numFmtId="2" fontId="0" fillId="0" borderId="15" xfId="0" applyNumberFormat="1" applyFont="1" applyFill="1" applyBorder="1"/>
    <xf numFmtId="1" fontId="53" fillId="0" borderId="15" xfId="1149" applyNumberFormat="1" applyFont="1" applyFill="1" applyBorder="1" applyAlignment="1">
      <alignment horizontal="center" vertical="center"/>
    </xf>
    <xf numFmtId="0" fontId="4" fillId="0" borderId="15" xfId="1149" applyFill="1" applyBorder="1"/>
    <xf numFmtId="1" fontId="53" fillId="0" borderId="15" xfId="1149" applyNumberFormat="1" applyFont="1" applyFill="1" applyBorder="1"/>
    <xf numFmtId="2" fontId="53" fillId="0" borderId="15" xfId="1149" applyNumberFormat="1" applyFont="1" applyFill="1" applyBorder="1"/>
    <xf numFmtId="0" fontId="4" fillId="0" borderId="15" xfId="1147" applyFont="1" applyBorder="1"/>
    <xf numFmtId="0" fontId="4" fillId="0" borderId="0" xfId="1147" applyFont="1" applyBorder="1"/>
    <xf numFmtId="0" fontId="3" fillId="0" borderId="0" xfId="1147" applyFont="1"/>
    <xf numFmtId="0" fontId="3" fillId="0" borderId="15" xfId="1147" applyFont="1" applyBorder="1"/>
    <xf numFmtId="0" fontId="0" fillId="0" borderId="0" xfId="1146" applyFont="1" applyFill="1" applyBorder="1"/>
    <xf numFmtId="1" fontId="3" fillId="0" borderId="0" xfId="470" applyNumberFormat="1" applyFont="1" applyBorder="1" applyAlignment="1">
      <alignment horizontal="center" vertical="center"/>
    </xf>
    <xf numFmtId="0" fontId="36" fillId="0" borderId="36" xfId="470" applyBorder="1"/>
    <xf numFmtId="0" fontId="72" fillId="0" borderId="15" xfId="1146" applyFont="1" applyFill="1" applyBorder="1"/>
    <xf numFmtId="0" fontId="72" fillId="62" borderId="0" xfId="1146" applyFont="1" applyFill="1" applyBorder="1"/>
    <xf numFmtId="0" fontId="2" fillId="0" borderId="0" xfId="1151"/>
    <xf numFmtId="0" fontId="2" fillId="62" borderId="0" xfId="1151" applyFill="1"/>
    <xf numFmtId="0" fontId="0" fillId="62" borderId="0" xfId="1151" applyFont="1" applyFill="1"/>
    <xf numFmtId="0" fontId="77" fillId="66" borderId="28" xfId="1146" applyFont="1" applyFill="1" applyBorder="1" applyAlignment="1">
      <alignment horizontal="center" vertical="center"/>
    </xf>
    <xf numFmtId="0" fontId="77" fillId="66" borderId="29" xfId="1146" applyFont="1" applyFill="1" applyBorder="1" applyAlignment="1">
      <alignment horizontal="center" vertical="center"/>
    </xf>
    <xf numFmtId="0" fontId="77" fillId="66" borderId="27" xfId="1146" applyFont="1" applyFill="1" applyBorder="1" applyAlignment="1">
      <alignment horizontal="center" vertical="center"/>
    </xf>
    <xf numFmtId="0" fontId="1" fillId="0" borderId="0" xfId="1149" applyFont="1"/>
    <xf numFmtId="0" fontId="1" fillId="0" borderId="0" xfId="1147" applyFont="1"/>
  </cellXfs>
  <cellStyles count="1152">
    <cellStyle name="20 % - Markeringsfarve1 2" xfId="961" xr:uid="{00000000-0005-0000-0000-000000000000}"/>
    <cellStyle name="20 % - Markeringsfarve1 2 2" xfId="962" xr:uid="{00000000-0005-0000-0000-000001000000}"/>
    <cellStyle name="20 % - Markeringsfarve1 3" xfId="963" xr:uid="{00000000-0005-0000-0000-000002000000}"/>
    <cellStyle name="20 % - Markeringsfarve1 4" xfId="964" xr:uid="{00000000-0005-0000-0000-000003000000}"/>
    <cellStyle name="20 % - Markeringsfarve1 5" xfId="965" xr:uid="{00000000-0005-0000-0000-000004000000}"/>
    <cellStyle name="20 % - Markeringsfarve2 2" xfId="966" xr:uid="{00000000-0005-0000-0000-000005000000}"/>
    <cellStyle name="20 % - Markeringsfarve2 2 2" xfId="967" xr:uid="{00000000-0005-0000-0000-000006000000}"/>
    <cellStyle name="20 % - Markeringsfarve2 3" xfId="968" xr:uid="{00000000-0005-0000-0000-000007000000}"/>
    <cellStyle name="20 % - Markeringsfarve2 4" xfId="969" xr:uid="{00000000-0005-0000-0000-000008000000}"/>
    <cellStyle name="20 % - Markeringsfarve2 5" xfId="970" xr:uid="{00000000-0005-0000-0000-000009000000}"/>
    <cellStyle name="20 % - Markeringsfarve3 2" xfId="971" xr:uid="{00000000-0005-0000-0000-00000A000000}"/>
    <cellStyle name="20 % - Markeringsfarve3 2 2" xfId="972" xr:uid="{00000000-0005-0000-0000-00000B000000}"/>
    <cellStyle name="20 % - Markeringsfarve3 3" xfId="973" xr:uid="{00000000-0005-0000-0000-00000C000000}"/>
    <cellStyle name="20 % - Markeringsfarve3 4" xfId="974" xr:uid="{00000000-0005-0000-0000-00000D000000}"/>
    <cellStyle name="20 % - Markeringsfarve3 5" xfId="975" xr:uid="{00000000-0005-0000-0000-00000E000000}"/>
    <cellStyle name="20 % - Markeringsfarve4 2" xfId="976" xr:uid="{00000000-0005-0000-0000-00000F000000}"/>
    <cellStyle name="20 % - Markeringsfarve4 2 2" xfId="977" xr:uid="{00000000-0005-0000-0000-000010000000}"/>
    <cellStyle name="20 % - Markeringsfarve4 3" xfId="978" xr:uid="{00000000-0005-0000-0000-000011000000}"/>
    <cellStyle name="20 % - Markeringsfarve4 4" xfId="979" xr:uid="{00000000-0005-0000-0000-000012000000}"/>
    <cellStyle name="20 % - Markeringsfarve4 5" xfId="980" xr:uid="{00000000-0005-0000-0000-000013000000}"/>
    <cellStyle name="20 % - Markeringsfarve5 2" xfId="981" xr:uid="{00000000-0005-0000-0000-000014000000}"/>
    <cellStyle name="20 % - Markeringsfarve5 2 2" xfId="982" xr:uid="{00000000-0005-0000-0000-000015000000}"/>
    <cellStyle name="20 % - Markeringsfarve5 3" xfId="983" xr:uid="{00000000-0005-0000-0000-000016000000}"/>
    <cellStyle name="20 % - Markeringsfarve5 4" xfId="984" xr:uid="{00000000-0005-0000-0000-000017000000}"/>
    <cellStyle name="20 % - Markeringsfarve5 5" xfId="985" xr:uid="{00000000-0005-0000-0000-000018000000}"/>
    <cellStyle name="20 % - Markeringsfarve6 2" xfId="986" xr:uid="{00000000-0005-0000-0000-000019000000}"/>
    <cellStyle name="20 % - Markeringsfarve6 2 2" xfId="987" xr:uid="{00000000-0005-0000-0000-00001A000000}"/>
    <cellStyle name="20 % - Markeringsfarve6 3" xfId="988" xr:uid="{00000000-0005-0000-0000-00001B000000}"/>
    <cellStyle name="20 % - Markeringsfarve6 4" xfId="989" xr:uid="{00000000-0005-0000-0000-00001C000000}"/>
    <cellStyle name="20 % - Markeringsfarve6 5" xfId="990" xr:uid="{00000000-0005-0000-0000-00001D000000}"/>
    <cellStyle name="20% - Accent1" xfId="1" builtinId="30" customBuiltin="1"/>
    <cellStyle name="20% - Accent1 2" xfId="991" xr:uid="{00000000-0005-0000-0000-00001F000000}"/>
    <cellStyle name="20% - Accent2" xfId="2" builtinId="34" customBuiltin="1"/>
    <cellStyle name="20% - Accent2 2" xfId="992" xr:uid="{00000000-0005-0000-0000-000021000000}"/>
    <cellStyle name="20% - Accent3" xfId="3" builtinId="38" customBuiltin="1"/>
    <cellStyle name="20% - Accent3 2" xfId="993" xr:uid="{00000000-0005-0000-0000-000023000000}"/>
    <cellStyle name="20% - Accent4" xfId="4" builtinId="42" customBuiltin="1"/>
    <cellStyle name="20% - Accent4 2" xfId="994" xr:uid="{00000000-0005-0000-0000-000025000000}"/>
    <cellStyle name="20% - Accent5" xfId="5" builtinId="46" customBuiltin="1"/>
    <cellStyle name="20% - Accent5 2" xfId="995" xr:uid="{00000000-0005-0000-0000-000027000000}"/>
    <cellStyle name="20% - Accent6" xfId="6" builtinId="50" customBuiltin="1"/>
    <cellStyle name="20% - Accent6 2" xfId="996" xr:uid="{00000000-0005-0000-0000-000029000000}"/>
    <cellStyle name="20% - Colore 1" xfId="7" xr:uid="{00000000-0005-0000-0000-00002A000000}"/>
    <cellStyle name="20% - Colore 2" xfId="8" xr:uid="{00000000-0005-0000-0000-00002B000000}"/>
    <cellStyle name="20% - Colore 3" xfId="9" xr:uid="{00000000-0005-0000-0000-00002C000000}"/>
    <cellStyle name="20% - Colore 4" xfId="10" xr:uid="{00000000-0005-0000-0000-00002D000000}"/>
    <cellStyle name="20% - Colore 5" xfId="11" xr:uid="{00000000-0005-0000-0000-00002E000000}"/>
    <cellStyle name="20% - Colore 6" xfId="12" xr:uid="{00000000-0005-0000-0000-00002F000000}"/>
    <cellStyle name="40 % - Markeringsfarve1 2" xfId="997" xr:uid="{00000000-0005-0000-0000-000030000000}"/>
    <cellStyle name="40 % - Markeringsfarve1 2 2" xfId="998" xr:uid="{00000000-0005-0000-0000-000031000000}"/>
    <cellStyle name="40 % - Markeringsfarve1 3" xfId="999" xr:uid="{00000000-0005-0000-0000-000032000000}"/>
    <cellStyle name="40 % - Markeringsfarve1 4" xfId="1000" xr:uid="{00000000-0005-0000-0000-000033000000}"/>
    <cellStyle name="40 % - Markeringsfarve1 5" xfId="1001" xr:uid="{00000000-0005-0000-0000-000034000000}"/>
    <cellStyle name="40 % - Markeringsfarve2 2" xfId="1002" xr:uid="{00000000-0005-0000-0000-000035000000}"/>
    <cellStyle name="40 % - Markeringsfarve2 2 2" xfId="1003" xr:uid="{00000000-0005-0000-0000-000036000000}"/>
    <cellStyle name="40 % - Markeringsfarve2 3" xfId="1004" xr:uid="{00000000-0005-0000-0000-000037000000}"/>
    <cellStyle name="40 % - Markeringsfarve2 4" xfId="1005" xr:uid="{00000000-0005-0000-0000-000038000000}"/>
    <cellStyle name="40 % - Markeringsfarve2 5" xfId="1006" xr:uid="{00000000-0005-0000-0000-000039000000}"/>
    <cellStyle name="40 % - Markeringsfarve3 2" xfId="1007" xr:uid="{00000000-0005-0000-0000-00003A000000}"/>
    <cellStyle name="40 % - Markeringsfarve3 2 2" xfId="1008" xr:uid="{00000000-0005-0000-0000-00003B000000}"/>
    <cellStyle name="40 % - Markeringsfarve3 3" xfId="1009" xr:uid="{00000000-0005-0000-0000-00003C000000}"/>
    <cellStyle name="40 % - Markeringsfarve3 4" xfId="1010" xr:uid="{00000000-0005-0000-0000-00003D000000}"/>
    <cellStyle name="40 % - Markeringsfarve3 5" xfId="1011" xr:uid="{00000000-0005-0000-0000-00003E000000}"/>
    <cellStyle name="40 % - Markeringsfarve4 2" xfId="1012" xr:uid="{00000000-0005-0000-0000-00003F000000}"/>
    <cellStyle name="40 % - Markeringsfarve4 2 2" xfId="1013" xr:uid="{00000000-0005-0000-0000-000040000000}"/>
    <cellStyle name="40 % - Markeringsfarve4 3" xfId="1014" xr:uid="{00000000-0005-0000-0000-000041000000}"/>
    <cellStyle name="40 % - Markeringsfarve4 4" xfId="1015" xr:uid="{00000000-0005-0000-0000-000042000000}"/>
    <cellStyle name="40 % - Markeringsfarve4 5" xfId="1016" xr:uid="{00000000-0005-0000-0000-000043000000}"/>
    <cellStyle name="40 % - Markeringsfarve5 2" xfId="1017" xr:uid="{00000000-0005-0000-0000-000044000000}"/>
    <cellStyle name="40 % - Markeringsfarve5 2 2" xfId="1018" xr:uid="{00000000-0005-0000-0000-000045000000}"/>
    <cellStyle name="40 % - Markeringsfarve5 3" xfId="1019" xr:uid="{00000000-0005-0000-0000-000046000000}"/>
    <cellStyle name="40 % - Markeringsfarve5 4" xfId="1020" xr:uid="{00000000-0005-0000-0000-000047000000}"/>
    <cellStyle name="40 % - Markeringsfarve5 5" xfId="1021" xr:uid="{00000000-0005-0000-0000-000048000000}"/>
    <cellStyle name="40 % - Markeringsfarve6 2" xfId="1022" xr:uid="{00000000-0005-0000-0000-000049000000}"/>
    <cellStyle name="40 % - Markeringsfarve6 2 2" xfId="1023" xr:uid="{00000000-0005-0000-0000-00004A000000}"/>
    <cellStyle name="40 % - Markeringsfarve6 3" xfId="1024" xr:uid="{00000000-0005-0000-0000-00004B000000}"/>
    <cellStyle name="40 % - Markeringsfarve6 4" xfId="1025" xr:uid="{00000000-0005-0000-0000-00004C000000}"/>
    <cellStyle name="40 % - Markeringsfarve6 5" xfId="1026" xr:uid="{00000000-0005-0000-0000-00004D000000}"/>
    <cellStyle name="40% - Accent1" xfId="13" builtinId="31" customBuiltin="1"/>
    <cellStyle name="40% - Accent1 2" xfId="1027" xr:uid="{00000000-0005-0000-0000-00004F000000}"/>
    <cellStyle name="40% - Accent2" xfId="14" builtinId="35" customBuiltin="1"/>
    <cellStyle name="40% - Accent2 2" xfId="1028" xr:uid="{00000000-0005-0000-0000-000051000000}"/>
    <cellStyle name="40% - Accent3" xfId="15" builtinId="39" customBuiltin="1"/>
    <cellStyle name="40% - Accent3 2" xfId="1029" xr:uid="{00000000-0005-0000-0000-000053000000}"/>
    <cellStyle name="40% - Accent4" xfId="16" builtinId="43" customBuiltin="1"/>
    <cellStyle name="40% - Accent4 2" xfId="1030" xr:uid="{00000000-0005-0000-0000-000055000000}"/>
    <cellStyle name="40% - Accent5" xfId="17" builtinId="47" customBuiltin="1"/>
    <cellStyle name="40% - Accent5 2" xfId="1031" xr:uid="{00000000-0005-0000-0000-000057000000}"/>
    <cellStyle name="40% - Accent6" xfId="18" builtinId="51" customBuiltin="1"/>
    <cellStyle name="40% - Accent6 2" xfId="1032" xr:uid="{00000000-0005-0000-0000-000059000000}"/>
    <cellStyle name="40% - Colore 1" xfId="19" xr:uid="{00000000-0005-0000-0000-00005A000000}"/>
    <cellStyle name="40% - Colore 2" xfId="20" xr:uid="{00000000-0005-0000-0000-00005B000000}"/>
    <cellStyle name="40% - Colore 3" xfId="21" xr:uid="{00000000-0005-0000-0000-00005C000000}"/>
    <cellStyle name="40% - Colore 4" xfId="22" xr:uid="{00000000-0005-0000-0000-00005D000000}"/>
    <cellStyle name="40% - Colore 5" xfId="23" xr:uid="{00000000-0005-0000-0000-00005E000000}"/>
    <cellStyle name="40% - Colore 6" xfId="24" xr:uid="{00000000-0005-0000-0000-00005F000000}"/>
    <cellStyle name="5x indented GHG Textfiels" xfId="25" xr:uid="{00000000-0005-0000-0000-000060000000}"/>
    <cellStyle name="60% - Accent1" xfId="26" builtinId="32" customBuiltin="1"/>
    <cellStyle name="60% - Accent1 2" xfId="1033" xr:uid="{00000000-0005-0000-0000-000062000000}"/>
    <cellStyle name="60% - Accent2" xfId="27" builtinId="36" customBuiltin="1"/>
    <cellStyle name="60% - Accent2 2" xfId="1034" xr:uid="{00000000-0005-0000-0000-000064000000}"/>
    <cellStyle name="60% - Accent3" xfId="28" builtinId="40" customBuiltin="1"/>
    <cellStyle name="60% - Accent3 2" xfId="1035" xr:uid="{00000000-0005-0000-0000-000066000000}"/>
    <cellStyle name="60% - Accent4" xfId="29" builtinId="44" customBuiltin="1"/>
    <cellStyle name="60% - Accent4 2" xfId="1036" xr:uid="{00000000-0005-0000-0000-000068000000}"/>
    <cellStyle name="60% - Accent5" xfId="30" builtinId="48" customBuiltin="1"/>
    <cellStyle name="60% - Accent5 2" xfId="1037" xr:uid="{00000000-0005-0000-0000-00006A000000}"/>
    <cellStyle name="60% - Accent6" xfId="31" builtinId="52" customBuiltin="1"/>
    <cellStyle name="60% - Accent6 2" xfId="1038" xr:uid="{00000000-0005-0000-0000-00006C000000}"/>
    <cellStyle name="60% - Colore 1" xfId="32" xr:uid="{00000000-0005-0000-0000-00006D000000}"/>
    <cellStyle name="60% - Colore 2" xfId="33" xr:uid="{00000000-0005-0000-0000-00006E000000}"/>
    <cellStyle name="60% - Colore 3" xfId="34" xr:uid="{00000000-0005-0000-0000-00006F000000}"/>
    <cellStyle name="60% - Colore 4" xfId="35" xr:uid="{00000000-0005-0000-0000-000070000000}"/>
    <cellStyle name="60% - Colore 5" xfId="36" xr:uid="{00000000-0005-0000-0000-000071000000}"/>
    <cellStyle name="60% - Colore 6" xfId="37" xr:uid="{00000000-0005-0000-0000-000072000000}"/>
    <cellStyle name="Accent1" xfId="38" builtinId="29" customBuiltin="1"/>
    <cellStyle name="Accent1 2" xfId="1039" xr:uid="{00000000-0005-0000-0000-000074000000}"/>
    <cellStyle name="Accent2" xfId="39" builtinId="33" customBuiltin="1"/>
    <cellStyle name="Accent2 2" xfId="1040" xr:uid="{00000000-0005-0000-0000-000076000000}"/>
    <cellStyle name="Accent3" xfId="40" builtinId="37" customBuiltin="1"/>
    <cellStyle name="Accent3 2" xfId="1041" xr:uid="{00000000-0005-0000-0000-000078000000}"/>
    <cellStyle name="Accent4" xfId="41" builtinId="41" customBuiltin="1"/>
    <cellStyle name="Accent4 2" xfId="1042" xr:uid="{00000000-0005-0000-0000-00007A000000}"/>
    <cellStyle name="Accent5" xfId="42" builtinId="45" customBuiltin="1"/>
    <cellStyle name="Accent5 2" xfId="1043" xr:uid="{00000000-0005-0000-0000-00007C000000}"/>
    <cellStyle name="Accent6" xfId="43" builtinId="49" customBuiltin="1"/>
    <cellStyle name="Accent6 2" xfId="1044" xr:uid="{00000000-0005-0000-0000-00007E000000}"/>
    <cellStyle name="AggOrange_CRFReport-template" xfId="44" xr:uid="{00000000-0005-0000-0000-00007F000000}"/>
    <cellStyle name="AggOrange9_CRFReport-template" xfId="45" xr:uid="{00000000-0005-0000-0000-000080000000}"/>
    <cellStyle name="Bad" xfId="46" builtinId="27" customBuiltin="1"/>
    <cellStyle name="Bad 2" xfId="1045" xr:uid="{00000000-0005-0000-0000-000082000000}"/>
    <cellStyle name="Bemærk! 2" xfId="1046" xr:uid="{00000000-0005-0000-0000-000083000000}"/>
    <cellStyle name="Bemærk! 2 2" xfId="1047" xr:uid="{00000000-0005-0000-0000-000084000000}"/>
    <cellStyle name="Bemærk! 3" xfId="1048" xr:uid="{00000000-0005-0000-0000-000085000000}"/>
    <cellStyle name="Bemærk! 3 2" xfId="1049" xr:uid="{00000000-0005-0000-0000-000086000000}"/>
    <cellStyle name="Bemærk! 4" xfId="1050" xr:uid="{00000000-0005-0000-0000-000087000000}"/>
    <cellStyle name="Bemærk! 5" xfId="1051" xr:uid="{00000000-0005-0000-0000-000088000000}"/>
    <cellStyle name="C01_Main head" xfId="1052" xr:uid="{00000000-0005-0000-0000-000089000000}"/>
    <cellStyle name="C02_Column heads" xfId="1053" xr:uid="{00000000-0005-0000-0000-00008A000000}"/>
    <cellStyle name="C03_Sub head bold" xfId="1054" xr:uid="{00000000-0005-0000-0000-00008B000000}"/>
    <cellStyle name="C03a_Sub head" xfId="1055" xr:uid="{00000000-0005-0000-0000-00008C000000}"/>
    <cellStyle name="C04_Total text white bold" xfId="1056" xr:uid="{00000000-0005-0000-0000-00008D000000}"/>
    <cellStyle name="C04a_Total text black with rule" xfId="1057" xr:uid="{00000000-0005-0000-0000-00008E000000}"/>
    <cellStyle name="C05_Main text" xfId="1058" xr:uid="{00000000-0005-0000-0000-00008F000000}"/>
    <cellStyle name="C06_Figs" xfId="1059" xr:uid="{00000000-0005-0000-0000-000090000000}"/>
    <cellStyle name="C07_Figs 1 dec percent" xfId="1060" xr:uid="{00000000-0005-0000-0000-000091000000}"/>
    <cellStyle name="C08_Figs 1 decimal" xfId="1061" xr:uid="{00000000-0005-0000-0000-000092000000}"/>
    <cellStyle name="C09_Notes" xfId="1062" xr:uid="{00000000-0005-0000-0000-000093000000}"/>
    <cellStyle name="Calcolo" xfId="47" xr:uid="{00000000-0005-0000-0000-000094000000}"/>
    <cellStyle name="Calcolo 2" xfId="48" xr:uid="{00000000-0005-0000-0000-000095000000}"/>
    <cellStyle name="Calcolo 2 2" xfId="49" xr:uid="{00000000-0005-0000-0000-000096000000}"/>
    <cellStyle name="Calcolo 2 3" xfId="50" xr:uid="{00000000-0005-0000-0000-000097000000}"/>
    <cellStyle name="Calcolo 2 4" xfId="51" xr:uid="{00000000-0005-0000-0000-000098000000}"/>
    <cellStyle name="Calcolo 2 5" xfId="52" xr:uid="{00000000-0005-0000-0000-000099000000}"/>
    <cellStyle name="Calcolo 3" xfId="53" xr:uid="{00000000-0005-0000-0000-00009A000000}"/>
    <cellStyle name="Calcolo 4" xfId="54" xr:uid="{00000000-0005-0000-0000-00009B000000}"/>
    <cellStyle name="Calcolo 5" xfId="55" xr:uid="{00000000-0005-0000-0000-00009C000000}"/>
    <cellStyle name="Calcolo 6" xfId="56" xr:uid="{00000000-0005-0000-0000-00009D000000}"/>
    <cellStyle name="Calculation" xfId="57" builtinId="22" customBuiltin="1"/>
    <cellStyle name="Calculation 2" xfId="1063" xr:uid="{00000000-0005-0000-0000-00009F000000}"/>
    <cellStyle name="Cella collegata" xfId="58" xr:uid="{00000000-0005-0000-0000-0000A0000000}"/>
    <cellStyle name="Cella da controllare" xfId="59" xr:uid="{00000000-0005-0000-0000-0000A1000000}"/>
    <cellStyle name="Check Cell" xfId="60" builtinId="23" customBuiltin="1"/>
    <cellStyle name="Check Cell 2" xfId="1064" xr:uid="{00000000-0005-0000-0000-0000A3000000}"/>
    <cellStyle name="Colore 1" xfId="61" xr:uid="{00000000-0005-0000-0000-0000A4000000}"/>
    <cellStyle name="Colore 2" xfId="62" xr:uid="{00000000-0005-0000-0000-0000A5000000}"/>
    <cellStyle name="Colore 3" xfId="63" xr:uid="{00000000-0005-0000-0000-0000A6000000}"/>
    <cellStyle name="Colore 4" xfId="64" xr:uid="{00000000-0005-0000-0000-0000A7000000}"/>
    <cellStyle name="Colore 5" xfId="65" xr:uid="{00000000-0005-0000-0000-0000A8000000}"/>
    <cellStyle name="Colore 6" xfId="66" xr:uid="{00000000-0005-0000-0000-0000A9000000}"/>
    <cellStyle name="Comma 10" xfId="1065" xr:uid="{00000000-0005-0000-0000-0000AA000000}"/>
    <cellStyle name="Comma 2" xfId="67" xr:uid="{00000000-0005-0000-0000-0000AB000000}"/>
    <cellStyle name="Comma 2 2" xfId="68" xr:uid="{00000000-0005-0000-0000-0000AC000000}"/>
    <cellStyle name="Comma 2 3" xfId="69" xr:uid="{00000000-0005-0000-0000-0000AD000000}"/>
    <cellStyle name="Comma 3" xfId="70" xr:uid="{00000000-0005-0000-0000-0000AE000000}"/>
    <cellStyle name="Comma 3 2" xfId="1066" xr:uid="{00000000-0005-0000-0000-0000AF000000}"/>
    <cellStyle name="Comma 3 3" xfId="1067" xr:uid="{00000000-0005-0000-0000-0000B0000000}"/>
    <cellStyle name="Comma 3 4" xfId="1068" xr:uid="{00000000-0005-0000-0000-0000B1000000}"/>
    <cellStyle name="Comma 4" xfId="1069" xr:uid="{00000000-0005-0000-0000-0000B2000000}"/>
    <cellStyle name="Comma 4 2" xfId="1070" xr:uid="{00000000-0005-0000-0000-0000B3000000}"/>
    <cellStyle name="Comma 4 3" xfId="1071" xr:uid="{00000000-0005-0000-0000-0000B4000000}"/>
    <cellStyle name="Comma 4 4" xfId="1072" xr:uid="{00000000-0005-0000-0000-0000B5000000}"/>
    <cellStyle name="Comma 5" xfId="1073" xr:uid="{00000000-0005-0000-0000-0000B6000000}"/>
    <cellStyle name="Comma 5 2" xfId="1074" xr:uid="{00000000-0005-0000-0000-0000B7000000}"/>
    <cellStyle name="Comma 6" xfId="1075" xr:uid="{00000000-0005-0000-0000-0000B8000000}"/>
    <cellStyle name="Comma 7" xfId="1076" xr:uid="{00000000-0005-0000-0000-0000B9000000}"/>
    <cellStyle name="Comma 8" xfId="1077" xr:uid="{00000000-0005-0000-0000-0000BA000000}"/>
    <cellStyle name="Comma 9" xfId="1078" xr:uid="{00000000-0005-0000-0000-0000BB000000}"/>
    <cellStyle name="Comma 9 2" xfId="1079" xr:uid="{00000000-0005-0000-0000-0000BC000000}"/>
    <cellStyle name="Comma 9 3" xfId="1080" xr:uid="{00000000-0005-0000-0000-0000BD000000}"/>
    <cellStyle name="CustomizationCells" xfId="71" xr:uid="{00000000-0005-0000-0000-0000BE000000}"/>
    <cellStyle name="Euro" xfId="72" xr:uid="{00000000-0005-0000-0000-0000BF000000}"/>
    <cellStyle name="Euro 10" xfId="73" xr:uid="{00000000-0005-0000-0000-0000C0000000}"/>
    <cellStyle name="Euro 10 2" xfId="74" xr:uid="{00000000-0005-0000-0000-0000C1000000}"/>
    <cellStyle name="Euro 10 3" xfId="75" xr:uid="{00000000-0005-0000-0000-0000C2000000}"/>
    <cellStyle name="Euro 11" xfId="76" xr:uid="{00000000-0005-0000-0000-0000C3000000}"/>
    <cellStyle name="Euro 11 2" xfId="77" xr:uid="{00000000-0005-0000-0000-0000C4000000}"/>
    <cellStyle name="Euro 11 3" xfId="78" xr:uid="{00000000-0005-0000-0000-0000C5000000}"/>
    <cellStyle name="Euro 12" xfId="79" xr:uid="{00000000-0005-0000-0000-0000C6000000}"/>
    <cellStyle name="Euro 12 2" xfId="80" xr:uid="{00000000-0005-0000-0000-0000C7000000}"/>
    <cellStyle name="Euro 12 3" xfId="81" xr:uid="{00000000-0005-0000-0000-0000C8000000}"/>
    <cellStyle name="Euro 13" xfId="82" xr:uid="{00000000-0005-0000-0000-0000C9000000}"/>
    <cellStyle name="Euro 13 2" xfId="83" xr:uid="{00000000-0005-0000-0000-0000CA000000}"/>
    <cellStyle name="Euro 13 3" xfId="84" xr:uid="{00000000-0005-0000-0000-0000CB000000}"/>
    <cellStyle name="Euro 14" xfId="85" xr:uid="{00000000-0005-0000-0000-0000CC000000}"/>
    <cellStyle name="Euro 14 2" xfId="86" xr:uid="{00000000-0005-0000-0000-0000CD000000}"/>
    <cellStyle name="Euro 14 3" xfId="87" xr:uid="{00000000-0005-0000-0000-0000CE000000}"/>
    <cellStyle name="Euro 15" xfId="88" xr:uid="{00000000-0005-0000-0000-0000CF000000}"/>
    <cellStyle name="Euro 15 2" xfId="89" xr:uid="{00000000-0005-0000-0000-0000D0000000}"/>
    <cellStyle name="Euro 15 3" xfId="90" xr:uid="{00000000-0005-0000-0000-0000D1000000}"/>
    <cellStyle name="Euro 16" xfId="91" xr:uid="{00000000-0005-0000-0000-0000D2000000}"/>
    <cellStyle name="Euro 16 2" xfId="92" xr:uid="{00000000-0005-0000-0000-0000D3000000}"/>
    <cellStyle name="Euro 16 3" xfId="93" xr:uid="{00000000-0005-0000-0000-0000D4000000}"/>
    <cellStyle name="Euro 17" xfId="94" xr:uid="{00000000-0005-0000-0000-0000D5000000}"/>
    <cellStyle name="Euro 17 2" xfId="95" xr:uid="{00000000-0005-0000-0000-0000D6000000}"/>
    <cellStyle name="Euro 17 3" xfId="96" xr:uid="{00000000-0005-0000-0000-0000D7000000}"/>
    <cellStyle name="Euro 18" xfId="97" xr:uid="{00000000-0005-0000-0000-0000D8000000}"/>
    <cellStyle name="Euro 18 2" xfId="98" xr:uid="{00000000-0005-0000-0000-0000D9000000}"/>
    <cellStyle name="Euro 18 3" xfId="99" xr:uid="{00000000-0005-0000-0000-0000DA000000}"/>
    <cellStyle name="Euro 19" xfId="100" xr:uid="{00000000-0005-0000-0000-0000DB000000}"/>
    <cellStyle name="Euro 19 2" xfId="101" xr:uid="{00000000-0005-0000-0000-0000DC000000}"/>
    <cellStyle name="Euro 19 3" xfId="102" xr:uid="{00000000-0005-0000-0000-0000DD000000}"/>
    <cellStyle name="Euro 2" xfId="103" xr:uid="{00000000-0005-0000-0000-0000DE000000}"/>
    <cellStyle name="Euro 2 2" xfId="104" xr:uid="{00000000-0005-0000-0000-0000DF000000}"/>
    <cellStyle name="Euro 2 3" xfId="105" xr:uid="{00000000-0005-0000-0000-0000E0000000}"/>
    <cellStyle name="Euro 20" xfId="106" xr:uid="{00000000-0005-0000-0000-0000E1000000}"/>
    <cellStyle name="Euro 20 2" xfId="107" xr:uid="{00000000-0005-0000-0000-0000E2000000}"/>
    <cellStyle name="Euro 20 3" xfId="108" xr:uid="{00000000-0005-0000-0000-0000E3000000}"/>
    <cellStyle name="Euro 21" xfId="109" xr:uid="{00000000-0005-0000-0000-0000E4000000}"/>
    <cellStyle name="Euro 21 2" xfId="110" xr:uid="{00000000-0005-0000-0000-0000E5000000}"/>
    <cellStyle name="Euro 21 3" xfId="111" xr:uid="{00000000-0005-0000-0000-0000E6000000}"/>
    <cellStyle name="Euro 22" xfId="112" xr:uid="{00000000-0005-0000-0000-0000E7000000}"/>
    <cellStyle name="Euro 22 2" xfId="113" xr:uid="{00000000-0005-0000-0000-0000E8000000}"/>
    <cellStyle name="Euro 22 3" xfId="114" xr:uid="{00000000-0005-0000-0000-0000E9000000}"/>
    <cellStyle name="Euro 23" xfId="115" xr:uid="{00000000-0005-0000-0000-0000EA000000}"/>
    <cellStyle name="Euro 23 2" xfId="116" xr:uid="{00000000-0005-0000-0000-0000EB000000}"/>
    <cellStyle name="Euro 23 3" xfId="117" xr:uid="{00000000-0005-0000-0000-0000EC000000}"/>
    <cellStyle name="Euro 24" xfId="118" xr:uid="{00000000-0005-0000-0000-0000ED000000}"/>
    <cellStyle name="Euro 24 2" xfId="119" xr:uid="{00000000-0005-0000-0000-0000EE000000}"/>
    <cellStyle name="Euro 24 3" xfId="120" xr:uid="{00000000-0005-0000-0000-0000EF000000}"/>
    <cellStyle name="Euro 25" xfId="121" xr:uid="{00000000-0005-0000-0000-0000F0000000}"/>
    <cellStyle name="Euro 25 2" xfId="122" xr:uid="{00000000-0005-0000-0000-0000F1000000}"/>
    <cellStyle name="Euro 25 3" xfId="123" xr:uid="{00000000-0005-0000-0000-0000F2000000}"/>
    <cellStyle name="Euro 26" xfId="124" xr:uid="{00000000-0005-0000-0000-0000F3000000}"/>
    <cellStyle name="Euro 26 2" xfId="125" xr:uid="{00000000-0005-0000-0000-0000F4000000}"/>
    <cellStyle name="Euro 26 3" xfId="126" xr:uid="{00000000-0005-0000-0000-0000F5000000}"/>
    <cellStyle name="Euro 27" xfId="127" xr:uid="{00000000-0005-0000-0000-0000F6000000}"/>
    <cellStyle name="Euro 27 2" xfId="128" xr:uid="{00000000-0005-0000-0000-0000F7000000}"/>
    <cellStyle name="Euro 27 3" xfId="129" xr:uid="{00000000-0005-0000-0000-0000F8000000}"/>
    <cellStyle name="Euro 28" xfId="130" xr:uid="{00000000-0005-0000-0000-0000F9000000}"/>
    <cellStyle name="Euro 28 2" xfId="131" xr:uid="{00000000-0005-0000-0000-0000FA000000}"/>
    <cellStyle name="Euro 28 3" xfId="132" xr:uid="{00000000-0005-0000-0000-0000FB000000}"/>
    <cellStyle name="Euro 29" xfId="133" xr:uid="{00000000-0005-0000-0000-0000FC000000}"/>
    <cellStyle name="Euro 29 2" xfId="134" xr:uid="{00000000-0005-0000-0000-0000FD000000}"/>
    <cellStyle name="Euro 29 3" xfId="135" xr:uid="{00000000-0005-0000-0000-0000FE000000}"/>
    <cellStyle name="Euro 3" xfId="136" xr:uid="{00000000-0005-0000-0000-0000FF000000}"/>
    <cellStyle name="Euro 3 2" xfId="137" xr:uid="{00000000-0005-0000-0000-000000010000}"/>
    <cellStyle name="Euro 3 3" xfId="138" xr:uid="{00000000-0005-0000-0000-000001010000}"/>
    <cellStyle name="Euro 30" xfId="139" xr:uid="{00000000-0005-0000-0000-000002010000}"/>
    <cellStyle name="Euro 30 2" xfId="140" xr:uid="{00000000-0005-0000-0000-000003010000}"/>
    <cellStyle name="Euro 30 3" xfId="141" xr:uid="{00000000-0005-0000-0000-000004010000}"/>
    <cellStyle name="Euro 31" xfId="142" xr:uid="{00000000-0005-0000-0000-000005010000}"/>
    <cellStyle name="Euro 31 2" xfId="143" xr:uid="{00000000-0005-0000-0000-000006010000}"/>
    <cellStyle name="Euro 31 3" xfId="144" xr:uid="{00000000-0005-0000-0000-000007010000}"/>
    <cellStyle name="Euro 32" xfId="145" xr:uid="{00000000-0005-0000-0000-000008010000}"/>
    <cellStyle name="Euro 32 2" xfId="146" xr:uid="{00000000-0005-0000-0000-000009010000}"/>
    <cellStyle name="Euro 32 3" xfId="147" xr:uid="{00000000-0005-0000-0000-00000A010000}"/>
    <cellStyle name="Euro 33" xfId="148" xr:uid="{00000000-0005-0000-0000-00000B010000}"/>
    <cellStyle name="Euro 33 2" xfId="149" xr:uid="{00000000-0005-0000-0000-00000C010000}"/>
    <cellStyle name="Euro 33 3" xfId="150" xr:uid="{00000000-0005-0000-0000-00000D010000}"/>
    <cellStyle name="Euro 34" xfId="151" xr:uid="{00000000-0005-0000-0000-00000E010000}"/>
    <cellStyle name="Euro 34 2" xfId="152" xr:uid="{00000000-0005-0000-0000-00000F010000}"/>
    <cellStyle name="Euro 34 3" xfId="153" xr:uid="{00000000-0005-0000-0000-000010010000}"/>
    <cellStyle name="Euro 35" xfId="154" xr:uid="{00000000-0005-0000-0000-000011010000}"/>
    <cellStyle name="Euro 35 2" xfId="155" xr:uid="{00000000-0005-0000-0000-000012010000}"/>
    <cellStyle name="Euro 35 3" xfId="156" xr:uid="{00000000-0005-0000-0000-000013010000}"/>
    <cellStyle name="Euro 36" xfId="157" xr:uid="{00000000-0005-0000-0000-000014010000}"/>
    <cellStyle name="Euro 36 2" xfId="158" xr:uid="{00000000-0005-0000-0000-000015010000}"/>
    <cellStyle name="Euro 36 3" xfId="159" xr:uid="{00000000-0005-0000-0000-000016010000}"/>
    <cellStyle name="Euro 37" xfId="160" xr:uid="{00000000-0005-0000-0000-000017010000}"/>
    <cellStyle name="Euro 37 2" xfId="161" xr:uid="{00000000-0005-0000-0000-000018010000}"/>
    <cellStyle name="Euro 37 3" xfId="162" xr:uid="{00000000-0005-0000-0000-000019010000}"/>
    <cellStyle name="Euro 38" xfId="163" xr:uid="{00000000-0005-0000-0000-00001A010000}"/>
    <cellStyle name="Euro 38 2" xfId="164" xr:uid="{00000000-0005-0000-0000-00001B010000}"/>
    <cellStyle name="Euro 38 3" xfId="165" xr:uid="{00000000-0005-0000-0000-00001C010000}"/>
    <cellStyle name="Euro 39" xfId="166" xr:uid="{00000000-0005-0000-0000-00001D010000}"/>
    <cellStyle name="Euro 39 2" xfId="167" xr:uid="{00000000-0005-0000-0000-00001E010000}"/>
    <cellStyle name="Euro 39 3" xfId="168" xr:uid="{00000000-0005-0000-0000-00001F010000}"/>
    <cellStyle name="Euro 4" xfId="169" xr:uid="{00000000-0005-0000-0000-000020010000}"/>
    <cellStyle name="Euro 4 2" xfId="170" xr:uid="{00000000-0005-0000-0000-000021010000}"/>
    <cellStyle name="Euro 4 3" xfId="171" xr:uid="{00000000-0005-0000-0000-000022010000}"/>
    <cellStyle name="Euro 40" xfId="172" xr:uid="{00000000-0005-0000-0000-000023010000}"/>
    <cellStyle name="Euro 40 2" xfId="173" xr:uid="{00000000-0005-0000-0000-000024010000}"/>
    <cellStyle name="Euro 40 3" xfId="174" xr:uid="{00000000-0005-0000-0000-000025010000}"/>
    <cellStyle name="Euro 41" xfId="175" xr:uid="{00000000-0005-0000-0000-000026010000}"/>
    <cellStyle name="Euro 41 2" xfId="176" xr:uid="{00000000-0005-0000-0000-000027010000}"/>
    <cellStyle name="Euro 41 3" xfId="177" xr:uid="{00000000-0005-0000-0000-000028010000}"/>
    <cellStyle name="Euro 42" xfId="178" xr:uid="{00000000-0005-0000-0000-000029010000}"/>
    <cellStyle name="Euro 42 2" xfId="179" xr:uid="{00000000-0005-0000-0000-00002A010000}"/>
    <cellStyle name="Euro 42 3" xfId="180" xr:uid="{00000000-0005-0000-0000-00002B010000}"/>
    <cellStyle name="Euro 43" xfId="181" xr:uid="{00000000-0005-0000-0000-00002C010000}"/>
    <cellStyle name="Euro 43 2" xfId="182" xr:uid="{00000000-0005-0000-0000-00002D010000}"/>
    <cellStyle name="Euro 43 3" xfId="183" xr:uid="{00000000-0005-0000-0000-00002E010000}"/>
    <cellStyle name="Euro 44" xfId="184" xr:uid="{00000000-0005-0000-0000-00002F010000}"/>
    <cellStyle name="Euro 44 2" xfId="185" xr:uid="{00000000-0005-0000-0000-000030010000}"/>
    <cellStyle name="Euro 44 3" xfId="186" xr:uid="{00000000-0005-0000-0000-000031010000}"/>
    <cellStyle name="Euro 45" xfId="187" xr:uid="{00000000-0005-0000-0000-000032010000}"/>
    <cellStyle name="Euro 46" xfId="188" xr:uid="{00000000-0005-0000-0000-000033010000}"/>
    <cellStyle name="Euro 5" xfId="189" xr:uid="{00000000-0005-0000-0000-000034010000}"/>
    <cellStyle name="Euro 5 2" xfId="190" xr:uid="{00000000-0005-0000-0000-000035010000}"/>
    <cellStyle name="Euro 5 3" xfId="191" xr:uid="{00000000-0005-0000-0000-000036010000}"/>
    <cellStyle name="Euro 6" xfId="192" xr:uid="{00000000-0005-0000-0000-000037010000}"/>
    <cellStyle name="Euro 6 2" xfId="193" xr:uid="{00000000-0005-0000-0000-000038010000}"/>
    <cellStyle name="Euro 6 3" xfId="194" xr:uid="{00000000-0005-0000-0000-000039010000}"/>
    <cellStyle name="Euro 7" xfId="195" xr:uid="{00000000-0005-0000-0000-00003A010000}"/>
    <cellStyle name="Euro 7 2" xfId="196" xr:uid="{00000000-0005-0000-0000-00003B010000}"/>
    <cellStyle name="Euro 7 3" xfId="197" xr:uid="{00000000-0005-0000-0000-00003C010000}"/>
    <cellStyle name="Euro 8" xfId="198" xr:uid="{00000000-0005-0000-0000-00003D010000}"/>
    <cellStyle name="Euro 8 2" xfId="199" xr:uid="{00000000-0005-0000-0000-00003E010000}"/>
    <cellStyle name="Euro 8 3" xfId="200" xr:uid="{00000000-0005-0000-0000-00003F010000}"/>
    <cellStyle name="Euro 9" xfId="201" xr:uid="{00000000-0005-0000-0000-000040010000}"/>
    <cellStyle name="Euro 9 2" xfId="202" xr:uid="{00000000-0005-0000-0000-000041010000}"/>
    <cellStyle name="Euro 9 3" xfId="203" xr:uid="{00000000-0005-0000-0000-000042010000}"/>
    <cellStyle name="Explanatory Text" xfId="204" builtinId="53" customBuiltin="1"/>
    <cellStyle name="Explanatory Text 2" xfId="1081" xr:uid="{00000000-0005-0000-0000-000044010000}"/>
    <cellStyle name="Good" xfId="205" builtinId="26" customBuiltin="1"/>
    <cellStyle name="Good 2" xfId="1082" xr:uid="{00000000-0005-0000-0000-000046010000}"/>
    <cellStyle name="Heading 1" xfId="206" builtinId="16" customBuiltin="1"/>
    <cellStyle name="Heading 1 2" xfId="1083" xr:uid="{00000000-0005-0000-0000-000048010000}"/>
    <cellStyle name="Heading 2" xfId="207" builtinId="17" customBuiltin="1"/>
    <cellStyle name="Heading 2 2" xfId="1084" xr:uid="{00000000-0005-0000-0000-00004A010000}"/>
    <cellStyle name="Heading 3" xfId="208" builtinId="18" customBuiltin="1"/>
    <cellStyle name="Heading 3 2" xfId="1085" xr:uid="{00000000-0005-0000-0000-00004C010000}"/>
    <cellStyle name="Heading 4" xfId="209" builtinId="19" customBuiltin="1"/>
    <cellStyle name="Heading 4 2" xfId="1086" xr:uid="{00000000-0005-0000-0000-00004E010000}"/>
    <cellStyle name="Hyperlink 2" xfId="960" xr:uid="{00000000-0005-0000-0000-00004F010000}"/>
    <cellStyle name="Hyperlink 3" xfId="1087" xr:uid="{00000000-0005-0000-0000-000050010000}"/>
    <cellStyle name="Input" xfId="210" builtinId="20" customBuiltin="1"/>
    <cellStyle name="Input 2" xfId="211" xr:uid="{00000000-0005-0000-0000-000052010000}"/>
    <cellStyle name="Input 2 2" xfId="212" xr:uid="{00000000-0005-0000-0000-000053010000}"/>
    <cellStyle name="Input 2 2 2" xfId="213" xr:uid="{00000000-0005-0000-0000-000054010000}"/>
    <cellStyle name="Input 2 2 3" xfId="214" xr:uid="{00000000-0005-0000-0000-000055010000}"/>
    <cellStyle name="Input 2 2 4" xfId="215" xr:uid="{00000000-0005-0000-0000-000056010000}"/>
    <cellStyle name="Input 2 2 5" xfId="216" xr:uid="{00000000-0005-0000-0000-000057010000}"/>
    <cellStyle name="Input 2 3" xfId="217" xr:uid="{00000000-0005-0000-0000-000058010000}"/>
    <cellStyle name="Input 2 4" xfId="218" xr:uid="{00000000-0005-0000-0000-000059010000}"/>
    <cellStyle name="Input 2 5" xfId="219" xr:uid="{00000000-0005-0000-0000-00005A010000}"/>
    <cellStyle name="Input 2 6" xfId="220" xr:uid="{00000000-0005-0000-0000-00005B010000}"/>
    <cellStyle name="InputCells" xfId="221" xr:uid="{00000000-0005-0000-0000-00005C010000}"/>
    <cellStyle name="Komma 2" xfId="1088" xr:uid="{00000000-0005-0000-0000-00005D010000}"/>
    <cellStyle name="Komma 2 2" xfId="1089" xr:uid="{00000000-0005-0000-0000-00005E010000}"/>
    <cellStyle name="Komma 2 2 2" xfId="1090" xr:uid="{00000000-0005-0000-0000-00005F010000}"/>
    <cellStyle name="Komma 2 3" xfId="1091" xr:uid="{00000000-0005-0000-0000-000060010000}"/>
    <cellStyle name="Komma 3" xfId="1092" xr:uid="{00000000-0005-0000-0000-000061010000}"/>
    <cellStyle name="Komma 4" xfId="1093" xr:uid="{00000000-0005-0000-0000-000062010000}"/>
    <cellStyle name="Komma 4 2" xfId="1094" xr:uid="{00000000-0005-0000-0000-000063010000}"/>
    <cellStyle name="Komma 5" xfId="1095" xr:uid="{00000000-0005-0000-0000-000064010000}"/>
    <cellStyle name="Komma 5 2" xfId="1096" xr:uid="{00000000-0005-0000-0000-000065010000}"/>
    <cellStyle name="Komma 6" xfId="1097" xr:uid="{00000000-0005-0000-0000-000066010000}"/>
    <cellStyle name="Komma 7" xfId="1098" xr:uid="{00000000-0005-0000-0000-000067010000}"/>
    <cellStyle name="Komma 8" xfId="1099" xr:uid="{00000000-0005-0000-0000-000068010000}"/>
    <cellStyle name="Komma 9" xfId="1100" xr:uid="{00000000-0005-0000-0000-000069010000}"/>
    <cellStyle name="Link 2" xfId="1101" xr:uid="{00000000-0005-0000-0000-00006A010000}"/>
    <cellStyle name="Linked Cell" xfId="222" builtinId="24" customBuiltin="1"/>
    <cellStyle name="Linked Cell 2" xfId="1102" xr:uid="{00000000-0005-0000-0000-00006C010000}"/>
    <cellStyle name="Migliaia [0] 10" xfId="223" xr:uid="{00000000-0005-0000-0000-00006D010000}"/>
    <cellStyle name="Migliaia [0] 11" xfId="224" xr:uid="{00000000-0005-0000-0000-00006E010000}"/>
    <cellStyle name="Migliaia [0] 12" xfId="225" xr:uid="{00000000-0005-0000-0000-00006F010000}"/>
    <cellStyle name="Migliaia [0] 13" xfId="226" xr:uid="{00000000-0005-0000-0000-000070010000}"/>
    <cellStyle name="Migliaia [0] 14" xfId="227" xr:uid="{00000000-0005-0000-0000-000071010000}"/>
    <cellStyle name="Migliaia [0] 15" xfId="228" xr:uid="{00000000-0005-0000-0000-000072010000}"/>
    <cellStyle name="Migliaia [0] 16" xfId="229" xr:uid="{00000000-0005-0000-0000-000073010000}"/>
    <cellStyle name="Migliaia [0] 17" xfId="230" xr:uid="{00000000-0005-0000-0000-000074010000}"/>
    <cellStyle name="Migliaia [0] 18" xfId="231" xr:uid="{00000000-0005-0000-0000-000075010000}"/>
    <cellStyle name="Migliaia [0] 19" xfId="232" xr:uid="{00000000-0005-0000-0000-000076010000}"/>
    <cellStyle name="Migliaia [0] 2" xfId="233" xr:uid="{00000000-0005-0000-0000-000077010000}"/>
    <cellStyle name="Migliaia [0] 20" xfId="234" xr:uid="{00000000-0005-0000-0000-000078010000}"/>
    <cellStyle name="Migliaia [0] 21" xfId="235" xr:uid="{00000000-0005-0000-0000-000079010000}"/>
    <cellStyle name="Migliaia [0] 22" xfId="236" xr:uid="{00000000-0005-0000-0000-00007A010000}"/>
    <cellStyle name="Migliaia [0] 23" xfId="237" xr:uid="{00000000-0005-0000-0000-00007B010000}"/>
    <cellStyle name="Migliaia [0] 24" xfId="238" xr:uid="{00000000-0005-0000-0000-00007C010000}"/>
    <cellStyle name="Migliaia [0] 25" xfId="239" xr:uid="{00000000-0005-0000-0000-00007D010000}"/>
    <cellStyle name="Migliaia [0] 26" xfId="240" xr:uid="{00000000-0005-0000-0000-00007E010000}"/>
    <cellStyle name="Migliaia [0] 27" xfId="241" xr:uid="{00000000-0005-0000-0000-00007F010000}"/>
    <cellStyle name="Migliaia [0] 28" xfId="242" xr:uid="{00000000-0005-0000-0000-000080010000}"/>
    <cellStyle name="Migliaia [0] 29" xfId="243" xr:uid="{00000000-0005-0000-0000-000081010000}"/>
    <cellStyle name="Migliaia [0] 3" xfId="244" xr:uid="{00000000-0005-0000-0000-000082010000}"/>
    <cellStyle name="Migliaia [0] 30" xfId="245" xr:uid="{00000000-0005-0000-0000-000083010000}"/>
    <cellStyle name="Migliaia [0] 31" xfId="246" xr:uid="{00000000-0005-0000-0000-000084010000}"/>
    <cellStyle name="Migliaia [0] 32" xfId="247" xr:uid="{00000000-0005-0000-0000-000085010000}"/>
    <cellStyle name="Migliaia [0] 33" xfId="248" xr:uid="{00000000-0005-0000-0000-000086010000}"/>
    <cellStyle name="Migliaia [0] 34" xfId="249" xr:uid="{00000000-0005-0000-0000-000087010000}"/>
    <cellStyle name="Migliaia [0] 35" xfId="250" xr:uid="{00000000-0005-0000-0000-000088010000}"/>
    <cellStyle name="Migliaia [0] 36" xfId="251" xr:uid="{00000000-0005-0000-0000-000089010000}"/>
    <cellStyle name="Migliaia [0] 37" xfId="252" xr:uid="{00000000-0005-0000-0000-00008A010000}"/>
    <cellStyle name="Migliaia [0] 38" xfId="253" xr:uid="{00000000-0005-0000-0000-00008B010000}"/>
    <cellStyle name="Migliaia [0] 39" xfId="254" xr:uid="{00000000-0005-0000-0000-00008C010000}"/>
    <cellStyle name="Migliaia [0] 4" xfId="255" xr:uid="{00000000-0005-0000-0000-00008D010000}"/>
    <cellStyle name="Migliaia [0] 40" xfId="256" xr:uid="{00000000-0005-0000-0000-00008E010000}"/>
    <cellStyle name="Migliaia [0] 41" xfId="257" xr:uid="{00000000-0005-0000-0000-00008F010000}"/>
    <cellStyle name="Migliaia [0] 42" xfId="258" xr:uid="{00000000-0005-0000-0000-000090010000}"/>
    <cellStyle name="Migliaia [0] 43" xfId="259" xr:uid="{00000000-0005-0000-0000-000091010000}"/>
    <cellStyle name="Migliaia [0] 44" xfId="260" xr:uid="{00000000-0005-0000-0000-000092010000}"/>
    <cellStyle name="Migliaia [0] 45" xfId="261" xr:uid="{00000000-0005-0000-0000-000093010000}"/>
    <cellStyle name="Migliaia [0] 46" xfId="262" xr:uid="{00000000-0005-0000-0000-000094010000}"/>
    <cellStyle name="Migliaia [0] 47" xfId="263" xr:uid="{00000000-0005-0000-0000-000095010000}"/>
    <cellStyle name="Migliaia [0] 48" xfId="264" xr:uid="{00000000-0005-0000-0000-000096010000}"/>
    <cellStyle name="Migliaia [0] 49" xfId="265" xr:uid="{00000000-0005-0000-0000-000097010000}"/>
    <cellStyle name="Migliaia [0] 5" xfId="266" xr:uid="{00000000-0005-0000-0000-000098010000}"/>
    <cellStyle name="Migliaia [0] 50" xfId="267" xr:uid="{00000000-0005-0000-0000-000099010000}"/>
    <cellStyle name="Migliaia [0] 51" xfId="268" xr:uid="{00000000-0005-0000-0000-00009A010000}"/>
    <cellStyle name="Migliaia [0] 52" xfId="269" xr:uid="{00000000-0005-0000-0000-00009B010000}"/>
    <cellStyle name="Migliaia [0] 53" xfId="270" xr:uid="{00000000-0005-0000-0000-00009C010000}"/>
    <cellStyle name="Migliaia [0] 54" xfId="271" xr:uid="{00000000-0005-0000-0000-00009D010000}"/>
    <cellStyle name="Migliaia [0] 55" xfId="272" xr:uid="{00000000-0005-0000-0000-00009E010000}"/>
    <cellStyle name="Migliaia [0] 56" xfId="273" xr:uid="{00000000-0005-0000-0000-00009F010000}"/>
    <cellStyle name="Migliaia [0] 57" xfId="274" xr:uid="{00000000-0005-0000-0000-0000A0010000}"/>
    <cellStyle name="Migliaia [0] 58" xfId="275" xr:uid="{00000000-0005-0000-0000-0000A1010000}"/>
    <cellStyle name="Migliaia [0] 59" xfId="276" xr:uid="{00000000-0005-0000-0000-0000A2010000}"/>
    <cellStyle name="Migliaia [0] 6" xfId="277" xr:uid="{00000000-0005-0000-0000-0000A3010000}"/>
    <cellStyle name="Migliaia [0] 7" xfId="278" xr:uid="{00000000-0005-0000-0000-0000A4010000}"/>
    <cellStyle name="Migliaia [0] 8" xfId="279" xr:uid="{00000000-0005-0000-0000-0000A5010000}"/>
    <cellStyle name="Migliaia [0] 9" xfId="280" xr:uid="{00000000-0005-0000-0000-0000A6010000}"/>
    <cellStyle name="Migliaia 10" xfId="281" xr:uid="{00000000-0005-0000-0000-0000A7010000}"/>
    <cellStyle name="Migliaia 10 2" xfId="282" xr:uid="{00000000-0005-0000-0000-0000A8010000}"/>
    <cellStyle name="Migliaia 10 3" xfId="283" xr:uid="{00000000-0005-0000-0000-0000A9010000}"/>
    <cellStyle name="Migliaia 11" xfId="284" xr:uid="{00000000-0005-0000-0000-0000AA010000}"/>
    <cellStyle name="Migliaia 11 2" xfId="285" xr:uid="{00000000-0005-0000-0000-0000AB010000}"/>
    <cellStyle name="Migliaia 11 3" xfId="286" xr:uid="{00000000-0005-0000-0000-0000AC010000}"/>
    <cellStyle name="Migliaia 12" xfId="287" xr:uid="{00000000-0005-0000-0000-0000AD010000}"/>
    <cellStyle name="Migliaia 12 2" xfId="288" xr:uid="{00000000-0005-0000-0000-0000AE010000}"/>
    <cellStyle name="Migliaia 12 3" xfId="289" xr:uid="{00000000-0005-0000-0000-0000AF010000}"/>
    <cellStyle name="Migliaia 13" xfId="290" xr:uid="{00000000-0005-0000-0000-0000B0010000}"/>
    <cellStyle name="Migliaia 13 2" xfId="291" xr:uid="{00000000-0005-0000-0000-0000B1010000}"/>
    <cellStyle name="Migliaia 13 3" xfId="292" xr:uid="{00000000-0005-0000-0000-0000B2010000}"/>
    <cellStyle name="Migliaia 14" xfId="293" xr:uid="{00000000-0005-0000-0000-0000B3010000}"/>
    <cellStyle name="Migliaia 14 2" xfId="294" xr:uid="{00000000-0005-0000-0000-0000B4010000}"/>
    <cellStyle name="Migliaia 14 3" xfId="295" xr:uid="{00000000-0005-0000-0000-0000B5010000}"/>
    <cellStyle name="Migliaia 15" xfId="296" xr:uid="{00000000-0005-0000-0000-0000B6010000}"/>
    <cellStyle name="Migliaia 15 2" xfId="297" xr:uid="{00000000-0005-0000-0000-0000B7010000}"/>
    <cellStyle name="Migliaia 15 3" xfId="298" xr:uid="{00000000-0005-0000-0000-0000B8010000}"/>
    <cellStyle name="Migliaia 16" xfId="299" xr:uid="{00000000-0005-0000-0000-0000B9010000}"/>
    <cellStyle name="Migliaia 16 2" xfId="300" xr:uid="{00000000-0005-0000-0000-0000BA010000}"/>
    <cellStyle name="Migliaia 16 3" xfId="301" xr:uid="{00000000-0005-0000-0000-0000BB010000}"/>
    <cellStyle name="Migliaia 17" xfId="302" xr:uid="{00000000-0005-0000-0000-0000BC010000}"/>
    <cellStyle name="Migliaia 17 2" xfId="303" xr:uid="{00000000-0005-0000-0000-0000BD010000}"/>
    <cellStyle name="Migliaia 17 3" xfId="304" xr:uid="{00000000-0005-0000-0000-0000BE010000}"/>
    <cellStyle name="Migliaia 18" xfId="305" xr:uid="{00000000-0005-0000-0000-0000BF010000}"/>
    <cellStyle name="Migliaia 18 2" xfId="306" xr:uid="{00000000-0005-0000-0000-0000C0010000}"/>
    <cellStyle name="Migliaia 18 3" xfId="307" xr:uid="{00000000-0005-0000-0000-0000C1010000}"/>
    <cellStyle name="Migliaia 19" xfId="308" xr:uid="{00000000-0005-0000-0000-0000C2010000}"/>
    <cellStyle name="Migliaia 19 2" xfId="309" xr:uid="{00000000-0005-0000-0000-0000C3010000}"/>
    <cellStyle name="Migliaia 19 3" xfId="310" xr:uid="{00000000-0005-0000-0000-0000C4010000}"/>
    <cellStyle name="Migliaia 2" xfId="311" xr:uid="{00000000-0005-0000-0000-0000C5010000}"/>
    <cellStyle name="Migliaia 2 2" xfId="312" xr:uid="{00000000-0005-0000-0000-0000C6010000}"/>
    <cellStyle name="Migliaia 2 3" xfId="313" xr:uid="{00000000-0005-0000-0000-0000C7010000}"/>
    <cellStyle name="Migliaia 2 4" xfId="314" xr:uid="{00000000-0005-0000-0000-0000C8010000}"/>
    <cellStyle name="Migliaia 2_Domestico_reg&amp;naz" xfId="315" xr:uid="{00000000-0005-0000-0000-0000C9010000}"/>
    <cellStyle name="Migliaia 20" xfId="316" xr:uid="{00000000-0005-0000-0000-0000CA010000}"/>
    <cellStyle name="Migliaia 20 2" xfId="317" xr:uid="{00000000-0005-0000-0000-0000CB010000}"/>
    <cellStyle name="Migliaia 20 3" xfId="318" xr:uid="{00000000-0005-0000-0000-0000CC010000}"/>
    <cellStyle name="Migliaia 21" xfId="319" xr:uid="{00000000-0005-0000-0000-0000CD010000}"/>
    <cellStyle name="Migliaia 21 2" xfId="320" xr:uid="{00000000-0005-0000-0000-0000CE010000}"/>
    <cellStyle name="Migliaia 21 3" xfId="321" xr:uid="{00000000-0005-0000-0000-0000CF010000}"/>
    <cellStyle name="Migliaia 22" xfId="322" xr:uid="{00000000-0005-0000-0000-0000D0010000}"/>
    <cellStyle name="Migliaia 22 2" xfId="323" xr:uid="{00000000-0005-0000-0000-0000D1010000}"/>
    <cellStyle name="Migliaia 22 3" xfId="324" xr:uid="{00000000-0005-0000-0000-0000D2010000}"/>
    <cellStyle name="Migliaia 23" xfId="325" xr:uid="{00000000-0005-0000-0000-0000D3010000}"/>
    <cellStyle name="Migliaia 23 2" xfId="326" xr:uid="{00000000-0005-0000-0000-0000D4010000}"/>
    <cellStyle name="Migliaia 23 3" xfId="327" xr:uid="{00000000-0005-0000-0000-0000D5010000}"/>
    <cellStyle name="Migliaia 24" xfId="328" xr:uid="{00000000-0005-0000-0000-0000D6010000}"/>
    <cellStyle name="Migliaia 24 2" xfId="329" xr:uid="{00000000-0005-0000-0000-0000D7010000}"/>
    <cellStyle name="Migliaia 24 3" xfId="330" xr:uid="{00000000-0005-0000-0000-0000D8010000}"/>
    <cellStyle name="Migliaia 25" xfId="331" xr:uid="{00000000-0005-0000-0000-0000D9010000}"/>
    <cellStyle name="Migliaia 25 2" xfId="332" xr:uid="{00000000-0005-0000-0000-0000DA010000}"/>
    <cellStyle name="Migliaia 25 3" xfId="333" xr:uid="{00000000-0005-0000-0000-0000DB010000}"/>
    <cellStyle name="Migliaia 26" xfId="334" xr:uid="{00000000-0005-0000-0000-0000DC010000}"/>
    <cellStyle name="Migliaia 26 2" xfId="335" xr:uid="{00000000-0005-0000-0000-0000DD010000}"/>
    <cellStyle name="Migliaia 26 3" xfId="336" xr:uid="{00000000-0005-0000-0000-0000DE010000}"/>
    <cellStyle name="Migliaia 27" xfId="337" xr:uid="{00000000-0005-0000-0000-0000DF010000}"/>
    <cellStyle name="Migliaia 27 2" xfId="338" xr:uid="{00000000-0005-0000-0000-0000E0010000}"/>
    <cellStyle name="Migliaia 27 3" xfId="339" xr:uid="{00000000-0005-0000-0000-0000E1010000}"/>
    <cellStyle name="Migliaia 28" xfId="340" xr:uid="{00000000-0005-0000-0000-0000E2010000}"/>
    <cellStyle name="Migliaia 28 2" xfId="341" xr:uid="{00000000-0005-0000-0000-0000E3010000}"/>
    <cellStyle name="Migliaia 28 3" xfId="342" xr:uid="{00000000-0005-0000-0000-0000E4010000}"/>
    <cellStyle name="Migliaia 29" xfId="343" xr:uid="{00000000-0005-0000-0000-0000E5010000}"/>
    <cellStyle name="Migliaia 29 2" xfId="344" xr:uid="{00000000-0005-0000-0000-0000E6010000}"/>
    <cellStyle name="Migliaia 29 3" xfId="345" xr:uid="{00000000-0005-0000-0000-0000E7010000}"/>
    <cellStyle name="Migliaia 3" xfId="346" xr:uid="{00000000-0005-0000-0000-0000E8010000}"/>
    <cellStyle name="Migliaia 3 2" xfId="347" xr:uid="{00000000-0005-0000-0000-0000E9010000}"/>
    <cellStyle name="Migliaia 3 3" xfId="348" xr:uid="{00000000-0005-0000-0000-0000EA010000}"/>
    <cellStyle name="Migliaia 30" xfId="349" xr:uid="{00000000-0005-0000-0000-0000EB010000}"/>
    <cellStyle name="Migliaia 30 2" xfId="350" xr:uid="{00000000-0005-0000-0000-0000EC010000}"/>
    <cellStyle name="Migliaia 30 3" xfId="351" xr:uid="{00000000-0005-0000-0000-0000ED010000}"/>
    <cellStyle name="Migliaia 31" xfId="352" xr:uid="{00000000-0005-0000-0000-0000EE010000}"/>
    <cellStyle name="Migliaia 31 2" xfId="353" xr:uid="{00000000-0005-0000-0000-0000EF010000}"/>
    <cellStyle name="Migliaia 31 3" xfId="354" xr:uid="{00000000-0005-0000-0000-0000F0010000}"/>
    <cellStyle name="Migliaia 32" xfId="355" xr:uid="{00000000-0005-0000-0000-0000F1010000}"/>
    <cellStyle name="Migliaia 32 2" xfId="356" xr:uid="{00000000-0005-0000-0000-0000F2010000}"/>
    <cellStyle name="Migliaia 32 3" xfId="357" xr:uid="{00000000-0005-0000-0000-0000F3010000}"/>
    <cellStyle name="Migliaia 33" xfId="358" xr:uid="{00000000-0005-0000-0000-0000F4010000}"/>
    <cellStyle name="Migliaia 33 2" xfId="359" xr:uid="{00000000-0005-0000-0000-0000F5010000}"/>
    <cellStyle name="Migliaia 33 3" xfId="360" xr:uid="{00000000-0005-0000-0000-0000F6010000}"/>
    <cellStyle name="Migliaia 34" xfId="361" xr:uid="{00000000-0005-0000-0000-0000F7010000}"/>
    <cellStyle name="Migliaia 34 2" xfId="362" xr:uid="{00000000-0005-0000-0000-0000F8010000}"/>
    <cellStyle name="Migliaia 34 3" xfId="363" xr:uid="{00000000-0005-0000-0000-0000F9010000}"/>
    <cellStyle name="Migliaia 35" xfId="364" xr:uid="{00000000-0005-0000-0000-0000FA010000}"/>
    <cellStyle name="Migliaia 35 2" xfId="365" xr:uid="{00000000-0005-0000-0000-0000FB010000}"/>
    <cellStyle name="Migliaia 35 3" xfId="366" xr:uid="{00000000-0005-0000-0000-0000FC010000}"/>
    <cellStyle name="Migliaia 36" xfId="367" xr:uid="{00000000-0005-0000-0000-0000FD010000}"/>
    <cellStyle name="Migliaia 36 2" xfId="368" xr:uid="{00000000-0005-0000-0000-0000FE010000}"/>
    <cellStyle name="Migliaia 36 3" xfId="369" xr:uid="{00000000-0005-0000-0000-0000FF010000}"/>
    <cellStyle name="Migliaia 37" xfId="370" xr:uid="{00000000-0005-0000-0000-000000020000}"/>
    <cellStyle name="Migliaia 37 2" xfId="371" xr:uid="{00000000-0005-0000-0000-000001020000}"/>
    <cellStyle name="Migliaia 37 3" xfId="372" xr:uid="{00000000-0005-0000-0000-000002020000}"/>
    <cellStyle name="Migliaia 38" xfId="373" xr:uid="{00000000-0005-0000-0000-000003020000}"/>
    <cellStyle name="Migliaia 38 2" xfId="374" xr:uid="{00000000-0005-0000-0000-000004020000}"/>
    <cellStyle name="Migliaia 38 3" xfId="375" xr:uid="{00000000-0005-0000-0000-000005020000}"/>
    <cellStyle name="Migliaia 39" xfId="376" xr:uid="{00000000-0005-0000-0000-000006020000}"/>
    <cellStyle name="Migliaia 39 2" xfId="377" xr:uid="{00000000-0005-0000-0000-000007020000}"/>
    <cellStyle name="Migliaia 39 3" xfId="378" xr:uid="{00000000-0005-0000-0000-000008020000}"/>
    <cellStyle name="Migliaia 4" xfId="379" xr:uid="{00000000-0005-0000-0000-000009020000}"/>
    <cellStyle name="Migliaia 4 2" xfId="380" xr:uid="{00000000-0005-0000-0000-00000A020000}"/>
    <cellStyle name="Migliaia 4 3" xfId="381" xr:uid="{00000000-0005-0000-0000-00000B020000}"/>
    <cellStyle name="Migliaia 40" xfId="382" xr:uid="{00000000-0005-0000-0000-00000C020000}"/>
    <cellStyle name="Migliaia 40 2" xfId="383" xr:uid="{00000000-0005-0000-0000-00000D020000}"/>
    <cellStyle name="Migliaia 40 3" xfId="384" xr:uid="{00000000-0005-0000-0000-00000E020000}"/>
    <cellStyle name="Migliaia 41" xfId="385" xr:uid="{00000000-0005-0000-0000-00000F020000}"/>
    <cellStyle name="Migliaia 41 2" xfId="386" xr:uid="{00000000-0005-0000-0000-000010020000}"/>
    <cellStyle name="Migliaia 41 3" xfId="387" xr:uid="{00000000-0005-0000-0000-000011020000}"/>
    <cellStyle name="Migliaia 42" xfId="388" xr:uid="{00000000-0005-0000-0000-000012020000}"/>
    <cellStyle name="Migliaia 42 2" xfId="389" xr:uid="{00000000-0005-0000-0000-000013020000}"/>
    <cellStyle name="Migliaia 42 3" xfId="390" xr:uid="{00000000-0005-0000-0000-000014020000}"/>
    <cellStyle name="Migliaia 43" xfId="391" xr:uid="{00000000-0005-0000-0000-000015020000}"/>
    <cellStyle name="Migliaia 43 2" xfId="392" xr:uid="{00000000-0005-0000-0000-000016020000}"/>
    <cellStyle name="Migliaia 43 3" xfId="393" xr:uid="{00000000-0005-0000-0000-000017020000}"/>
    <cellStyle name="Migliaia 44" xfId="394" xr:uid="{00000000-0005-0000-0000-000018020000}"/>
    <cellStyle name="Migliaia 44 2" xfId="395" xr:uid="{00000000-0005-0000-0000-000019020000}"/>
    <cellStyle name="Migliaia 44 3" xfId="396" xr:uid="{00000000-0005-0000-0000-00001A020000}"/>
    <cellStyle name="Migliaia 45" xfId="397" xr:uid="{00000000-0005-0000-0000-00001B020000}"/>
    <cellStyle name="Migliaia 45 2" xfId="398" xr:uid="{00000000-0005-0000-0000-00001C020000}"/>
    <cellStyle name="Migliaia 45 3" xfId="399" xr:uid="{00000000-0005-0000-0000-00001D020000}"/>
    <cellStyle name="Migliaia 46" xfId="400" xr:uid="{00000000-0005-0000-0000-00001E020000}"/>
    <cellStyle name="Migliaia 46 2" xfId="401" xr:uid="{00000000-0005-0000-0000-00001F020000}"/>
    <cellStyle name="Migliaia 46 3" xfId="402" xr:uid="{00000000-0005-0000-0000-000020020000}"/>
    <cellStyle name="Migliaia 47" xfId="403" xr:uid="{00000000-0005-0000-0000-000021020000}"/>
    <cellStyle name="Migliaia 47 2" xfId="404" xr:uid="{00000000-0005-0000-0000-000022020000}"/>
    <cellStyle name="Migliaia 47 3" xfId="405" xr:uid="{00000000-0005-0000-0000-000023020000}"/>
    <cellStyle name="Migliaia 48" xfId="406" xr:uid="{00000000-0005-0000-0000-000024020000}"/>
    <cellStyle name="Migliaia 48 2" xfId="407" xr:uid="{00000000-0005-0000-0000-000025020000}"/>
    <cellStyle name="Migliaia 48 3" xfId="408" xr:uid="{00000000-0005-0000-0000-000026020000}"/>
    <cellStyle name="Migliaia 49" xfId="409" xr:uid="{00000000-0005-0000-0000-000027020000}"/>
    <cellStyle name="Migliaia 49 2" xfId="410" xr:uid="{00000000-0005-0000-0000-000028020000}"/>
    <cellStyle name="Migliaia 49 3" xfId="411" xr:uid="{00000000-0005-0000-0000-000029020000}"/>
    <cellStyle name="Migliaia 5" xfId="412" xr:uid="{00000000-0005-0000-0000-00002A020000}"/>
    <cellStyle name="Migliaia 5 2" xfId="413" xr:uid="{00000000-0005-0000-0000-00002B020000}"/>
    <cellStyle name="Migliaia 5 3" xfId="414" xr:uid="{00000000-0005-0000-0000-00002C020000}"/>
    <cellStyle name="Migliaia 50" xfId="415" xr:uid="{00000000-0005-0000-0000-00002D020000}"/>
    <cellStyle name="Migliaia 50 2" xfId="416" xr:uid="{00000000-0005-0000-0000-00002E020000}"/>
    <cellStyle name="Migliaia 50 3" xfId="417" xr:uid="{00000000-0005-0000-0000-00002F020000}"/>
    <cellStyle name="Migliaia 51" xfId="418" xr:uid="{00000000-0005-0000-0000-000030020000}"/>
    <cellStyle name="Migliaia 51 2" xfId="419" xr:uid="{00000000-0005-0000-0000-000031020000}"/>
    <cellStyle name="Migliaia 51 3" xfId="420" xr:uid="{00000000-0005-0000-0000-000032020000}"/>
    <cellStyle name="Migliaia 52" xfId="421" xr:uid="{00000000-0005-0000-0000-000033020000}"/>
    <cellStyle name="Migliaia 52 2" xfId="422" xr:uid="{00000000-0005-0000-0000-000034020000}"/>
    <cellStyle name="Migliaia 52 3" xfId="423" xr:uid="{00000000-0005-0000-0000-000035020000}"/>
    <cellStyle name="Migliaia 53" xfId="424" xr:uid="{00000000-0005-0000-0000-000036020000}"/>
    <cellStyle name="Migliaia 53 2" xfId="425" xr:uid="{00000000-0005-0000-0000-000037020000}"/>
    <cellStyle name="Migliaia 53 3" xfId="426" xr:uid="{00000000-0005-0000-0000-000038020000}"/>
    <cellStyle name="Migliaia 54" xfId="427" xr:uid="{00000000-0005-0000-0000-000039020000}"/>
    <cellStyle name="Migliaia 54 2" xfId="428" xr:uid="{00000000-0005-0000-0000-00003A020000}"/>
    <cellStyle name="Migliaia 54 3" xfId="429" xr:uid="{00000000-0005-0000-0000-00003B020000}"/>
    <cellStyle name="Migliaia 55" xfId="430" xr:uid="{00000000-0005-0000-0000-00003C020000}"/>
    <cellStyle name="Migliaia 55 2" xfId="431" xr:uid="{00000000-0005-0000-0000-00003D020000}"/>
    <cellStyle name="Migliaia 55 3" xfId="432" xr:uid="{00000000-0005-0000-0000-00003E020000}"/>
    <cellStyle name="Migliaia 56" xfId="433" xr:uid="{00000000-0005-0000-0000-00003F020000}"/>
    <cellStyle name="Migliaia 56 2" xfId="434" xr:uid="{00000000-0005-0000-0000-000040020000}"/>
    <cellStyle name="Migliaia 56 3" xfId="435" xr:uid="{00000000-0005-0000-0000-000041020000}"/>
    <cellStyle name="Migliaia 57" xfId="436" xr:uid="{00000000-0005-0000-0000-000042020000}"/>
    <cellStyle name="Migliaia 57 2" xfId="437" xr:uid="{00000000-0005-0000-0000-000043020000}"/>
    <cellStyle name="Migliaia 57 3" xfId="438" xr:uid="{00000000-0005-0000-0000-000044020000}"/>
    <cellStyle name="Migliaia 58" xfId="439" xr:uid="{00000000-0005-0000-0000-000045020000}"/>
    <cellStyle name="Migliaia 58 2" xfId="440" xr:uid="{00000000-0005-0000-0000-000046020000}"/>
    <cellStyle name="Migliaia 58 3" xfId="441" xr:uid="{00000000-0005-0000-0000-000047020000}"/>
    <cellStyle name="Migliaia 59" xfId="442" xr:uid="{00000000-0005-0000-0000-000048020000}"/>
    <cellStyle name="Migliaia 59 2" xfId="443" xr:uid="{00000000-0005-0000-0000-000049020000}"/>
    <cellStyle name="Migliaia 59 3" xfId="444" xr:uid="{00000000-0005-0000-0000-00004A020000}"/>
    <cellStyle name="Migliaia 6" xfId="445" xr:uid="{00000000-0005-0000-0000-00004B020000}"/>
    <cellStyle name="Migliaia 6 2" xfId="446" xr:uid="{00000000-0005-0000-0000-00004C020000}"/>
    <cellStyle name="Migliaia 6 3" xfId="447" xr:uid="{00000000-0005-0000-0000-00004D020000}"/>
    <cellStyle name="Migliaia 60" xfId="448" xr:uid="{00000000-0005-0000-0000-00004E020000}"/>
    <cellStyle name="Migliaia 60 2" xfId="449" xr:uid="{00000000-0005-0000-0000-00004F020000}"/>
    <cellStyle name="Migliaia 60 3" xfId="450" xr:uid="{00000000-0005-0000-0000-000050020000}"/>
    <cellStyle name="Migliaia 61" xfId="451" xr:uid="{00000000-0005-0000-0000-000051020000}"/>
    <cellStyle name="Migliaia 61 2" xfId="452" xr:uid="{00000000-0005-0000-0000-000052020000}"/>
    <cellStyle name="Migliaia 61 3" xfId="453" xr:uid="{00000000-0005-0000-0000-000053020000}"/>
    <cellStyle name="Migliaia 7" xfId="454" xr:uid="{00000000-0005-0000-0000-000054020000}"/>
    <cellStyle name="Migliaia 7 2" xfId="455" xr:uid="{00000000-0005-0000-0000-000055020000}"/>
    <cellStyle name="Migliaia 7 3" xfId="456" xr:uid="{00000000-0005-0000-0000-000056020000}"/>
    <cellStyle name="Migliaia 8" xfId="457" xr:uid="{00000000-0005-0000-0000-000057020000}"/>
    <cellStyle name="Migliaia 8 2" xfId="458" xr:uid="{00000000-0005-0000-0000-000058020000}"/>
    <cellStyle name="Migliaia 8 3" xfId="459" xr:uid="{00000000-0005-0000-0000-000059020000}"/>
    <cellStyle name="Migliaia 9" xfId="460" xr:uid="{00000000-0005-0000-0000-00005A020000}"/>
    <cellStyle name="Migliaia 9 2" xfId="461" xr:uid="{00000000-0005-0000-0000-00005B020000}"/>
    <cellStyle name="Migliaia 9 3" xfId="462" xr:uid="{00000000-0005-0000-0000-00005C020000}"/>
    <cellStyle name="Neutral" xfId="463" builtinId="28" customBuiltin="1"/>
    <cellStyle name="Neutral 2" xfId="1103" xr:uid="{00000000-0005-0000-0000-00005E020000}"/>
    <cellStyle name="Neutrale" xfId="464" xr:uid="{00000000-0005-0000-0000-00005F020000}"/>
    <cellStyle name="Normal" xfId="0" builtinId="0"/>
    <cellStyle name="Normal 10" xfId="465" xr:uid="{00000000-0005-0000-0000-000061020000}"/>
    <cellStyle name="Normal 11" xfId="1104" xr:uid="{00000000-0005-0000-0000-000062020000}"/>
    <cellStyle name="Normal 11 2" xfId="1148" xr:uid="{00000000-0005-0000-0000-000063020000}"/>
    <cellStyle name="Normal 12" xfId="1105" xr:uid="{00000000-0005-0000-0000-000064020000}"/>
    <cellStyle name="Normal 13" xfId="1106" xr:uid="{00000000-0005-0000-0000-000065020000}"/>
    <cellStyle name="Normal 14" xfId="1150" xr:uid="{00000000-0005-0000-0000-000066020000}"/>
    <cellStyle name="Normal 14 2" xfId="1151" xr:uid="{00000000-0005-0000-0000-000067020000}"/>
    <cellStyle name="Normal 2" xfId="466" xr:uid="{00000000-0005-0000-0000-000068020000}"/>
    <cellStyle name="Normal 2 2" xfId="467" xr:uid="{00000000-0005-0000-0000-000069020000}"/>
    <cellStyle name="Normal 2 2 2" xfId="1107" xr:uid="{00000000-0005-0000-0000-00006A020000}"/>
    <cellStyle name="Normal 2 2 2 2" xfId="1108" xr:uid="{00000000-0005-0000-0000-00006B020000}"/>
    <cellStyle name="Normal 2 2 3" xfId="1109" xr:uid="{00000000-0005-0000-0000-00006C020000}"/>
    <cellStyle name="Normal 2 3" xfId="468" xr:uid="{00000000-0005-0000-0000-00006D020000}"/>
    <cellStyle name="Normal 2 4" xfId="1110" xr:uid="{00000000-0005-0000-0000-00006E020000}"/>
    <cellStyle name="Normal 2 5" xfId="1111" xr:uid="{00000000-0005-0000-0000-00006F020000}"/>
    <cellStyle name="Normal 2 6" xfId="1146" xr:uid="{00000000-0005-0000-0000-000070020000}"/>
    <cellStyle name="Normal 3" xfId="469" xr:uid="{00000000-0005-0000-0000-000071020000}"/>
    <cellStyle name="Normal 3 2" xfId="470" xr:uid="{00000000-0005-0000-0000-000072020000}"/>
    <cellStyle name="Normal 3 2 2" xfId="1112" xr:uid="{00000000-0005-0000-0000-000073020000}"/>
    <cellStyle name="Normal 3 2 3" xfId="1147" xr:uid="{00000000-0005-0000-0000-000074020000}"/>
    <cellStyle name="Normal 3 2 4" xfId="1149" xr:uid="{00000000-0005-0000-0000-000075020000}"/>
    <cellStyle name="Normal 3 3" xfId="471" xr:uid="{00000000-0005-0000-0000-000076020000}"/>
    <cellStyle name="Normal 4" xfId="472" xr:uid="{00000000-0005-0000-0000-000077020000}"/>
    <cellStyle name="Normal 4 2" xfId="1113" xr:uid="{00000000-0005-0000-0000-000078020000}"/>
    <cellStyle name="Normal 4 3" xfId="1114" xr:uid="{00000000-0005-0000-0000-000079020000}"/>
    <cellStyle name="Normal 5" xfId="959" xr:uid="{00000000-0005-0000-0000-00007A020000}"/>
    <cellStyle name="Normal 5 2" xfId="1115" xr:uid="{00000000-0005-0000-0000-00007B020000}"/>
    <cellStyle name="Normal 5 3" xfId="1116" xr:uid="{00000000-0005-0000-0000-00007C020000}"/>
    <cellStyle name="Normal 6" xfId="1117" xr:uid="{00000000-0005-0000-0000-00007D020000}"/>
    <cellStyle name="Normal 6 2" xfId="1118" xr:uid="{00000000-0005-0000-0000-00007E020000}"/>
    <cellStyle name="Normal 6 3" xfId="1119" xr:uid="{00000000-0005-0000-0000-00007F020000}"/>
    <cellStyle name="Normal 7" xfId="1120" xr:uid="{00000000-0005-0000-0000-000080020000}"/>
    <cellStyle name="Normal 7 2" xfId="1121" xr:uid="{00000000-0005-0000-0000-000081020000}"/>
    <cellStyle name="Normal 8" xfId="1122" xr:uid="{00000000-0005-0000-0000-000082020000}"/>
    <cellStyle name="Normal 9" xfId="1123" xr:uid="{00000000-0005-0000-0000-000083020000}"/>
    <cellStyle name="Normal GHG Numbers (0.00)" xfId="473" xr:uid="{00000000-0005-0000-0000-000084020000}"/>
    <cellStyle name="Normal GHG Textfiels Bold" xfId="474" xr:uid="{00000000-0005-0000-0000-000085020000}"/>
    <cellStyle name="Normal GHG-Shade" xfId="475" xr:uid="{00000000-0005-0000-0000-000086020000}"/>
    <cellStyle name="Normale 10" xfId="476" xr:uid="{00000000-0005-0000-0000-000087020000}"/>
    <cellStyle name="Normale 10 2" xfId="477" xr:uid="{00000000-0005-0000-0000-000088020000}"/>
    <cellStyle name="Normale 10 3" xfId="478" xr:uid="{00000000-0005-0000-0000-000089020000}"/>
    <cellStyle name="Normale 10_EDEN industria 2008 rev" xfId="479" xr:uid="{00000000-0005-0000-0000-00008A020000}"/>
    <cellStyle name="Normale 11" xfId="480" xr:uid="{00000000-0005-0000-0000-00008B020000}"/>
    <cellStyle name="Normale 11 2" xfId="481" xr:uid="{00000000-0005-0000-0000-00008C020000}"/>
    <cellStyle name="Normale 11 3" xfId="482" xr:uid="{00000000-0005-0000-0000-00008D020000}"/>
    <cellStyle name="Normale 11_EDEN industria 2008 rev" xfId="483" xr:uid="{00000000-0005-0000-0000-00008E020000}"/>
    <cellStyle name="Normale 12" xfId="484" xr:uid="{00000000-0005-0000-0000-00008F020000}"/>
    <cellStyle name="Normale 12 2" xfId="485" xr:uid="{00000000-0005-0000-0000-000090020000}"/>
    <cellStyle name="Normale 12 3" xfId="486" xr:uid="{00000000-0005-0000-0000-000091020000}"/>
    <cellStyle name="Normale 12_EDEN industria 2008 rev" xfId="487" xr:uid="{00000000-0005-0000-0000-000092020000}"/>
    <cellStyle name="Normale 13" xfId="488" xr:uid="{00000000-0005-0000-0000-000093020000}"/>
    <cellStyle name="Normale 13 2" xfId="489" xr:uid="{00000000-0005-0000-0000-000094020000}"/>
    <cellStyle name="Normale 13 3" xfId="490" xr:uid="{00000000-0005-0000-0000-000095020000}"/>
    <cellStyle name="Normale 13_EDEN industria 2008 rev" xfId="491" xr:uid="{00000000-0005-0000-0000-000096020000}"/>
    <cellStyle name="Normale 14" xfId="492" xr:uid="{00000000-0005-0000-0000-000097020000}"/>
    <cellStyle name="Normale 14 2" xfId="493" xr:uid="{00000000-0005-0000-0000-000098020000}"/>
    <cellStyle name="Normale 14 3" xfId="494" xr:uid="{00000000-0005-0000-0000-000099020000}"/>
    <cellStyle name="Normale 14_EDEN industria 2008 rev" xfId="495" xr:uid="{00000000-0005-0000-0000-00009A020000}"/>
    <cellStyle name="Normale 15" xfId="496" xr:uid="{00000000-0005-0000-0000-00009B020000}"/>
    <cellStyle name="Normale 15 2" xfId="497" xr:uid="{00000000-0005-0000-0000-00009C020000}"/>
    <cellStyle name="Normale 15 3" xfId="498" xr:uid="{00000000-0005-0000-0000-00009D020000}"/>
    <cellStyle name="Normale 15_EDEN industria 2008 rev" xfId="499" xr:uid="{00000000-0005-0000-0000-00009E020000}"/>
    <cellStyle name="Normale 16" xfId="500" xr:uid="{00000000-0005-0000-0000-00009F020000}"/>
    <cellStyle name="Normale 17" xfId="501" xr:uid="{00000000-0005-0000-0000-0000A0020000}"/>
    <cellStyle name="Normale 18" xfId="502" xr:uid="{00000000-0005-0000-0000-0000A1020000}"/>
    <cellStyle name="Normale 19" xfId="503" xr:uid="{00000000-0005-0000-0000-0000A2020000}"/>
    <cellStyle name="Normale 2" xfId="504" xr:uid="{00000000-0005-0000-0000-0000A3020000}"/>
    <cellStyle name="Normale 2 2" xfId="505" xr:uid="{00000000-0005-0000-0000-0000A4020000}"/>
    <cellStyle name="Normale 2_EDEN industria 2008 rev" xfId="506" xr:uid="{00000000-0005-0000-0000-0000A5020000}"/>
    <cellStyle name="Normale 20" xfId="507" xr:uid="{00000000-0005-0000-0000-0000A6020000}"/>
    <cellStyle name="Normale 21" xfId="508" xr:uid="{00000000-0005-0000-0000-0000A7020000}"/>
    <cellStyle name="Normale 22" xfId="509" xr:uid="{00000000-0005-0000-0000-0000A8020000}"/>
    <cellStyle name="Normale 23" xfId="510" xr:uid="{00000000-0005-0000-0000-0000A9020000}"/>
    <cellStyle name="Normale 24" xfId="511" xr:uid="{00000000-0005-0000-0000-0000AA020000}"/>
    <cellStyle name="Normale 25" xfId="512" xr:uid="{00000000-0005-0000-0000-0000AB020000}"/>
    <cellStyle name="Normale 26" xfId="513" xr:uid="{00000000-0005-0000-0000-0000AC020000}"/>
    <cellStyle name="Normale 27" xfId="514" xr:uid="{00000000-0005-0000-0000-0000AD020000}"/>
    <cellStyle name="Normale 28" xfId="515" xr:uid="{00000000-0005-0000-0000-0000AE020000}"/>
    <cellStyle name="Normale 29" xfId="516" xr:uid="{00000000-0005-0000-0000-0000AF020000}"/>
    <cellStyle name="Normale 3" xfId="517" xr:uid="{00000000-0005-0000-0000-0000B0020000}"/>
    <cellStyle name="Normale 3 2" xfId="518" xr:uid="{00000000-0005-0000-0000-0000B1020000}"/>
    <cellStyle name="Normale 3 3" xfId="519" xr:uid="{00000000-0005-0000-0000-0000B2020000}"/>
    <cellStyle name="Normale 3_EDEN industria 2008 rev" xfId="520" xr:uid="{00000000-0005-0000-0000-0000B3020000}"/>
    <cellStyle name="Normale 30" xfId="521" xr:uid="{00000000-0005-0000-0000-0000B4020000}"/>
    <cellStyle name="Normale 31" xfId="522" xr:uid="{00000000-0005-0000-0000-0000B5020000}"/>
    <cellStyle name="Normale 32" xfId="523" xr:uid="{00000000-0005-0000-0000-0000B6020000}"/>
    <cellStyle name="Normale 33" xfId="524" xr:uid="{00000000-0005-0000-0000-0000B7020000}"/>
    <cellStyle name="Normale 34" xfId="525" xr:uid="{00000000-0005-0000-0000-0000B8020000}"/>
    <cellStyle name="Normale 35" xfId="526" xr:uid="{00000000-0005-0000-0000-0000B9020000}"/>
    <cellStyle name="Normale 36" xfId="527" xr:uid="{00000000-0005-0000-0000-0000BA020000}"/>
    <cellStyle name="Normale 37" xfId="528" xr:uid="{00000000-0005-0000-0000-0000BB020000}"/>
    <cellStyle name="Normale 38" xfId="529" xr:uid="{00000000-0005-0000-0000-0000BC020000}"/>
    <cellStyle name="Normale 39" xfId="530" xr:uid="{00000000-0005-0000-0000-0000BD020000}"/>
    <cellStyle name="Normale 4" xfId="531" xr:uid="{00000000-0005-0000-0000-0000BE020000}"/>
    <cellStyle name="Normale 4 2" xfId="532" xr:uid="{00000000-0005-0000-0000-0000BF020000}"/>
    <cellStyle name="Normale 4 3" xfId="533" xr:uid="{00000000-0005-0000-0000-0000C0020000}"/>
    <cellStyle name="Normale 4_EDEN industria 2008 rev" xfId="534" xr:uid="{00000000-0005-0000-0000-0000C1020000}"/>
    <cellStyle name="Normale 40" xfId="535" xr:uid="{00000000-0005-0000-0000-0000C2020000}"/>
    <cellStyle name="Normale 41" xfId="536" xr:uid="{00000000-0005-0000-0000-0000C3020000}"/>
    <cellStyle name="Normale 42" xfId="537" xr:uid="{00000000-0005-0000-0000-0000C4020000}"/>
    <cellStyle name="Normale 43" xfId="538" xr:uid="{00000000-0005-0000-0000-0000C5020000}"/>
    <cellStyle name="Normale 44" xfId="539" xr:uid="{00000000-0005-0000-0000-0000C6020000}"/>
    <cellStyle name="Normale 45" xfId="540" xr:uid="{00000000-0005-0000-0000-0000C7020000}"/>
    <cellStyle name="Normale 46" xfId="541" xr:uid="{00000000-0005-0000-0000-0000C8020000}"/>
    <cellStyle name="Normale 47" xfId="542" xr:uid="{00000000-0005-0000-0000-0000C9020000}"/>
    <cellStyle name="Normale 48" xfId="543" xr:uid="{00000000-0005-0000-0000-0000CA020000}"/>
    <cellStyle name="Normale 49" xfId="544" xr:uid="{00000000-0005-0000-0000-0000CB020000}"/>
    <cellStyle name="Normale 5" xfId="545" xr:uid="{00000000-0005-0000-0000-0000CC020000}"/>
    <cellStyle name="Normale 5 2" xfId="546" xr:uid="{00000000-0005-0000-0000-0000CD020000}"/>
    <cellStyle name="Normale 5 3" xfId="547" xr:uid="{00000000-0005-0000-0000-0000CE020000}"/>
    <cellStyle name="Normale 5_EDEN industria 2008 rev" xfId="548" xr:uid="{00000000-0005-0000-0000-0000CF020000}"/>
    <cellStyle name="Normale 50" xfId="549" xr:uid="{00000000-0005-0000-0000-0000D0020000}"/>
    <cellStyle name="Normale 51" xfId="550" xr:uid="{00000000-0005-0000-0000-0000D1020000}"/>
    <cellStyle name="Normale 52" xfId="551" xr:uid="{00000000-0005-0000-0000-0000D2020000}"/>
    <cellStyle name="Normale 53" xfId="552" xr:uid="{00000000-0005-0000-0000-0000D3020000}"/>
    <cellStyle name="Normale 54" xfId="553" xr:uid="{00000000-0005-0000-0000-0000D4020000}"/>
    <cellStyle name="Normale 55" xfId="554" xr:uid="{00000000-0005-0000-0000-0000D5020000}"/>
    <cellStyle name="Normale 56" xfId="555" xr:uid="{00000000-0005-0000-0000-0000D6020000}"/>
    <cellStyle name="Normale 57" xfId="556" xr:uid="{00000000-0005-0000-0000-0000D7020000}"/>
    <cellStyle name="Normale 58" xfId="557" xr:uid="{00000000-0005-0000-0000-0000D8020000}"/>
    <cellStyle name="Normale 59" xfId="558" xr:uid="{00000000-0005-0000-0000-0000D9020000}"/>
    <cellStyle name="Normale 6" xfId="559" xr:uid="{00000000-0005-0000-0000-0000DA020000}"/>
    <cellStyle name="Normale 6 2" xfId="560" xr:uid="{00000000-0005-0000-0000-0000DB020000}"/>
    <cellStyle name="Normale 6 3" xfId="561" xr:uid="{00000000-0005-0000-0000-0000DC020000}"/>
    <cellStyle name="Normale 6_EDEN industria 2008 rev" xfId="562" xr:uid="{00000000-0005-0000-0000-0000DD020000}"/>
    <cellStyle name="Normale 60" xfId="563" xr:uid="{00000000-0005-0000-0000-0000DE020000}"/>
    <cellStyle name="Normale 61" xfId="564" xr:uid="{00000000-0005-0000-0000-0000DF020000}"/>
    <cellStyle name="Normale 62" xfId="565" xr:uid="{00000000-0005-0000-0000-0000E0020000}"/>
    <cellStyle name="Normale 63" xfId="566" xr:uid="{00000000-0005-0000-0000-0000E1020000}"/>
    <cellStyle name="Normale 64" xfId="567" xr:uid="{00000000-0005-0000-0000-0000E2020000}"/>
    <cellStyle name="Normale 65" xfId="568" xr:uid="{00000000-0005-0000-0000-0000E3020000}"/>
    <cellStyle name="Normale 7" xfId="569" xr:uid="{00000000-0005-0000-0000-0000E4020000}"/>
    <cellStyle name="Normale 7 2" xfId="570" xr:uid="{00000000-0005-0000-0000-0000E5020000}"/>
    <cellStyle name="Normale 7 3" xfId="571" xr:uid="{00000000-0005-0000-0000-0000E6020000}"/>
    <cellStyle name="Normale 7_EDEN industria 2008 rev" xfId="572" xr:uid="{00000000-0005-0000-0000-0000E7020000}"/>
    <cellStyle name="Normale 8" xfId="573" xr:uid="{00000000-0005-0000-0000-0000E8020000}"/>
    <cellStyle name="Normale 8 2" xfId="574" xr:uid="{00000000-0005-0000-0000-0000E9020000}"/>
    <cellStyle name="Normale 8 3" xfId="575" xr:uid="{00000000-0005-0000-0000-0000EA020000}"/>
    <cellStyle name="Normale 8_EDEN industria 2008 rev" xfId="576" xr:uid="{00000000-0005-0000-0000-0000EB020000}"/>
    <cellStyle name="Normale 9" xfId="577" xr:uid="{00000000-0005-0000-0000-0000EC020000}"/>
    <cellStyle name="Normale 9 2" xfId="578" xr:uid="{00000000-0005-0000-0000-0000ED020000}"/>
    <cellStyle name="Normale 9 3" xfId="579" xr:uid="{00000000-0005-0000-0000-0000EE020000}"/>
    <cellStyle name="Normale 9_EDEN industria 2008 rev" xfId="580" xr:uid="{00000000-0005-0000-0000-0000EF020000}"/>
    <cellStyle name="Normale_B2020" xfId="581" xr:uid="{00000000-0005-0000-0000-0000F0020000}"/>
    <cellStyle name="Nota" xfId="582" xr:uid="{00000000-0005-0000-0000-0000F1020000}"/>
    <cellStyle name="Nota 2" xfId="583" xr:uid="{00000000-0005-0000-0000-0000F2020000}"/>
    <cellStyle name="Nota 2 2" xfId="584" xr:uid="{00000000-0005-0000-0000-0000F3020000}"/>
    <cellStyle name="Nota 2 3" xfId="585" xr:uid="{00000000-0005-0000-0000-0000F4020000}"/>
    <cellStyle name="Nota 2 4" xfId="586" xr:uid="{00000000-0005-0000-0000-0000F5020000}"/>
    <cellStyle name="Nota 2 5" xfId="587" xr:uid="{00000000-0005-0000-0000-0000F6020000}"/>
    <cellStyle name="Nota 3" xfId="588" xr:uid="{00000000-0005-0000-0000-0000F7020000}"/>
    <cellStyle name="Nota 3 2" xfId="589" xr:uid="{00000000-0005-0000-0000-0000F8020000}"/>
    <cellStyle name="Nota 3 3" xfId="590" xr:uid="{00000000-0005-0000-0000-0000F9020000}"/>
    <cellStyle name="Nota 3 4" xfId="591" xr:uid="{00000000-0005-0000-0000-0000FA020000}"/>
    <cellStyle name="Nota 3 5" xfId="592" xr:uid="{00000000-0005-0000-0000-0000FB020000}"/>
    <cellStyle name="Nota 4" xfId="593" xr:uid="{00000000-0005-0000-0000-0000FC020000}"/>
    <cellStyle name="Note 2" xfId="594" xr:uid="{00000000-0005-0000-0000-0000FD020000}"/>
    <cellStyle name="Nuovo" xfId="595" xr:uid="{00000000-0005-0000-0000-0000FE020000}"/>
    <cellStyle name="Nuovo 10" xfId="596" xr:uid="{00000000-0005-0000-0000-0000FF020000}"/>
    <cellStyle name="Nuovo 10 2" xfId="597" xr:uid="{00000000-0005-0000-0000-000000030000}"/>
    <cellStyle name="Nuovo 10 3" xfId="598" xr:uid="{00000000-0005-0000-0000-000001030000}"/>
    <cellStyle name="Nuovo 11" xfId="599" xr:uid="{00000000-0005-0000-0000-000002030000}"/>
    <cellStyle name="Nuovo 11 2" xfId="600" xr:uid="{00000000-0005-0000-0000-000003030000}"/>
    <cellStyle name="Nuovo 11 3" xfId="601" xr:uid="{00000000-0005-0000-0000-000004030000}"/>
    <cellStyle name="Nuovo 12" xfId="602" xr:uid="{00000000-0005-0000-0000-000005030000}"/>
    <cellStyle name="Nuovo 12 2" xfId="603" xr:uid="{00000000-0005-0000-0000-000006030000}"/>
    <cellStyle name="Nuovo 12 3" xfId="604" xr:uid="{00000000-0005-0000-0000-000007030000}"/>
    <cellStyle name="Nuovo 13" xfId="605" xr:uid="{00000000-0005-0000-0000-000008030000}"/>
    <cellStyle name="Nuovo 13 2" xfId="606" xr:uid="{00000000-0005-0000-0000-000009030000}"/>
    <cellStyle name="Nuovo 13 3" xfId="607" xr:uid="{00000000-0005-0000-0000-00000A030000}"/>
    <cellStyle name="Nuovo 14" xfId="608" xr:uid="{00000000-0005-0000-0000-00000B030000}"/>
    <cellStyle name="Nuovo 14 2" xfId="609" xr:uid="{00000000-0005-0000-0000-00000C030000}"/>
    <cellStyle name="Nuovo 14 3" xfId="610" xr:uid="{00000000-0005-0000-0000-00000D030000}"/>
    <cellStyle name="Nuovo 15" xfId="611" xr:uid="{00000000-0005-0000-0000-00000E030000}"/>
    <cellStyle name="Nuovo 15 2" xfId="612" xr:uid="{00000000-0005-0000-0000-00000F030000}"/>
    <cellStyle name="Nuovo 15 3" xfId="613" xr:uid="{00000000-0005-0000-0000-000010030000}"/>
    <cellStyle name="Nuovo 16" xfId="614" xr:uid="{00000000-0005-0000-0000-000011030000}"/>
    <cellStyle name="Nuovo 16 2" xfId="615" xr:uid="{00000000-0005-0000-0000-000012030000}"/>
    <cellStyle name="Nuovo 16 3" xfId="616" xr:uid="{00000000-0005-0000-0000-000013030000}"/>
    <cellStyle name="Nuovo 17" xfId="617" xr:uid="{00000000-0005-0000-0000-000014030000}"/>
    <cellStyle name="Nuovo 17 2" xfId="618" xr:uid="{00000000-0005-0000-0000-000015030000}"/>
    <cellStyle name="Nuovo 17 3" xfId="619" xr:uid="{00000000-0005-0000-0000-000016030000}"/>
    <cellStyle name="Nuovo 18" xfId="620" xr:uid="{00000000-0005-0000-0000-000017030000}"/>
    <cellStyle name="Nuovo 18 2" xfId="621" xr:uid="{00000000-0005-0000-0000-000018030000}"/>
    <cellStyle name="Nuovo 18 3" xfId="622" xr:uid="{00000000-0005-0000-0000-000019030000}"/>
    <cellStyle name="Nuovo 19" xfId="623" xr:uid="{00000000-0005-0000-0000-00001A030000}"/>
    <cellStyle name="Nuovo 19 2" xfId="624" xr:uid="{00000000-0005-0000-0000-00001B030000}"/>
    <cellStyle name="Nuovo 19 3" xfId="625" xr:uid="{00000000-0005-0000-0000-00001C030000}"/>
    <cellStyle name="Nuovo 2" xfId="626" xr:uid="{00000000-0005-0000-0000-00001D030000}"/>
    <cellStyle name="Nuovo 2 2" xfId="627" xr:uid="{00000000-0005-0000-0000-00001E030000}"/>
    <cellStyle name="Nuovo 2 3" xfId="628" xr:uid="{00000000-0005-0000-0000-00001F030000}"/>
    <cellStyle name="Nuovo 20" xfId="629" xr:uid="{00000000-0005-0000-0000-000020030000}"/>
    <cellStyle name="Nuovo 20 2" xfId="630" xr:uid="{00000000-0005-0000-0000-000021030000}"/>
    <cellStyle name="Nuovo 20 3" xfId="631" xr:uid="{00000000-0005-0000-0000-000022030000}"/>
    <cellStyle name="Nuovo 21" xfId="632" xr:uid="{00000000-0005-0000-0000-000023030000}"/>
    <cellStyle name="Nuovo 21 2" xfId="633" xr:uid="{00000000-0005-0000-0000-000024030000}"/>
    <cellStyle name="Nuovo 21 3" xfId="634" xr:uid="{00000000-0005-0000-0000-000025030000}"/>
    <cellStyle name="Nuovo 22" xfId="635" xr:uid="{00000000-0005-0000-0000-000026030000}"/>
    <cellStyle name="Nuovo 22 2" xfId="636" xr:uid="{00000000-0005-0000-0000-000027030000}"/>
    <cellStyle name="Nuovo 22 3" xfId="637" xr:uid="{00000000-0005-0000-0000-000028030000}"/>
    <cellStyle name="Nuovo 23" xfId="638" xr:uid="{00000000-0005-0000-0000-000029030000}"/>
    <cellStyle name="Nuovo 23 2" xfId="639" xr:uid="{00000000-0005-0000-0000-00002A030000}"/>
    <cellStyle name="Nuovo 23 3" xfId="640" xr:uid="{00000000-0005-0000-0000-00002B030000}"/>
    <cellStyle name="Nuovo 24" xfId="641" xr:uid="{00000000-0005-0000-0000-00002C030000}"/>
    <cellStyle name="Nuovo 24 2" xfId="642" xr:uid="{00000000-0005-0000-0000-00002D030000}"/>
    <cellStyle name="Nuovo 24 3" xfId="643" xr:uid="{00000000-0005-0000-0000-00002E030000}"/>
    <cellStyle name="Nuovo 25" xfId="644" xr:uid="{00000000-0005-0000-0000-00002F030000}"/>
    <cellStyle name="Nuovo 25 2" xfId="645" xr:uid="{00000000-0005-0000-0000-000030030000}"/>
    <cellStyle name="Nuovo 25 3" xfId="646" xr:uid="{00000000-0005-0000-0000-000031030000}"/>
    <cellStyle name="Nuovo 26" xfId="647" xr:uid="{00000000-0005-0000-0000-000032030000}"/>
    <cellStyle name="Nuovo 26 2" xfId="648" xr:uid="{00000000-0005-0000-0000-000033030000}"/>
    <cellStyle name="Nuovo 26 3" xfId="649" xr:uid="{00000000-0005-0000-0000-000034030000}"/>
    <cellStyle name="Nuovo 27" xfId="650" xr:uid="{00000000-0005-0000-0000-000035030000}"/>
    <cellStyle name="Nuovo 27 2" xfId="651" xr:uid="{00000000-0005-0000-0000-000036030000}"/>
    <cellStyle name="Nuovo 27 3" xfId="652" xr:uid="{00000000-0005-0000-0000-000037030000}"/>
    <cellStyle name="Nuovo 28" xfId="653" xr:uid="{00000000-0005-0000-0000-000038030000}"/>
    <cellStyle name="Nuovo 28 2" xfId="654" xr:uid="{00000000-0005-0000-0000-000039030000}"/>
    <cellStyle name="Nuovo 28 3" xfId="655" xr:uid="{00000000-0005-0000-0000-00003A030000}"/>
    <cellStyle name="Nuovo 29" xfId="656" xr:uid="{00000000-0005-0000-0000-00003B030000}"/>
    <cellStyle name="Nuovo 29 2" xfId="657" xr:uid="{00000000-0005-0000-0000-00003C030000}"/>
    <cellStyle name="Nuovo 29 3" xfId="658" xr:uid="{00000000-0005-0000-0000-00003D030000}"/>
    <cellStyle name="Nuovo 3" xfId="659" xr:uid="{00000000-0005-0000-0000-00003E030000}"/>
    <cellStyle name="Nuovo 3 2" xfId="660" xr:uid="{00000000-0005-0000-0000-00003F030000}"/>
    <cellStyle name="Nuovo 3 3" xfId="661" xr:uid="{00000000-0005-0000-0000-000040030000}"/>
    <cellStyle name="Nuovo 30" xfId="662" xr:uid="{00000000-0005-0000-0000-000041030000}"/>
    <cellStyle name="Nuovo 30 2" xfId="663" xr:uid="{00000000-0005-0000-0000-000042030000}"/>
    <cellStyle name="Nuovo 30 3" xfId="664" xr:uid="{00000000-0005-0000-0000-000043030000}"/>
    <cellStyle name="Nuovo 31" xfId="665" xr:uid="{00000000-0005-0000-0000-000044030000}"/>
    <cellStyle name="Nuovo 31 2" xfId="666" xr:uid="{00000000-0005-0000-0000-000045030000}"/>
    <cellStyle name="Nuovo 31 3" xfId="667" xr:uid="{00000000-0005-0000-0000-000046030000}"/>
    <cellStyle name="Nuovo 32" xfId="668" xr:uid="{00000000-0005-0000-0000-000047030000}"/>
    <cellStyle name="Nuovo 32 2" xfId="669" xr:uid="{00000000-0005-0000-0000-000048030000}"/>
    <cellStyle name="Nuovo 32 3" xfId="670" xr:uid="{00000000-0005-0000-0000-000049030000}"/>
    <cellStyle name="Nuovo 33" xfId="671" xr:uid="{00000000-0005-0000-0000-00004A030000}"/>
    <cellStyle name="Nuovo 33 2" xfId="672" xr:uid="{00000000-0005-0000-0000-00004B030000}"/>
    <cellStyle name="Nuovo 33 3" xfId="673" xr:uid="{00000000-0005-0000-0000-00004C030000}"/>
    <cellStyle name="Nuovo 34" xfId="674" xr:uid="{00000000-0005-0000-0000-00004D030000}"/>
    <cellStyle name="Nuovo 34 2" xfId="675" xr:uid="{00000000-0005-0000-0000-00004E030000}"/>
    <cellStyle name="Nuovo 34 3" xfId="676" xr:uid="{00000000-0005-0000-0000-00004F030000}"/>
    <cellStyle name="Nuovo 35" xfId="677" xr:uid="{00000000-0005-0000-0000-000050030000}"/>
    <cellStyle name="Nuovo 35 2" xfId="678" xr:uid="{00000000-0005-0000-0000-000051030000}"/>
    <cellStyle name="Nuovo 35 3" xfId="679" xr:uid="{00000000-0005-0000-0000-000052030000}"/>
    <cellStyle name="Nuovo 36" xfId="680" xr:uid="{00000000-0005-0000-0000-000053030000}"/>
    <cellStyle name="Nuovo 36 2" xfId="681" xr:uid="{00000000-0005-0000-0000-000054030000}"/>
    <cellStyle name="Nuovo 36 3" xfId="682" xr:uid="{00000000-0005-0000-0000-000055030000}"/>
    <cellStyle name="Nuovo 37" xfId="683" xr:uid="{00000000-0005-0000-0000-000056030000}"/>
    <cellStyle name="Nuovo 37 2" xfId="684" xr:uid="{00000000-0005-0000-0000-000057030000}"/>
    <cellStyle name="Nuovo 37 3" xfId="685" xr:uid="{00000000-0005-0000-0000-000058030000}"/>
    <cellStyle name="Nuovo 38" xfId="686" xr:uid="{00000000-0005-0000-0000-000059030000}"/>
    <cellStyle name="Nuovo 38 2" xfId="687" xr:uid="{00000000-0005-0000-0000-00005A030000}"/>
    <cellStyle name="Nuovo 38 3" xfId="688" xr:uid="{00000000-0005-0000-0000-00005B030000}"/>
    <cellStyle name="Nuovo 39" xfId="689" xr:uid="{00000000-0005-0000-0000-00005C030000}"/>
    <cellStyle name="Nuovo 39 2" xfId="690" xr:uid="{00000000-0005-0000-0000-00005D030000}"/>
    <cellStyle name="Nuovo 39 3" xfId="691" xr:uid="{00000000-0005-0000-0000-00005E030000}"/>
    <cellStyle name="Nuovo 4" xfId="692" xr:uid="{00000000-0005-0000-0000-00005F030000}"/>
    <cellStyle name="Nuovo 4 2" xfId="693" xr:uid="{00000000-0005-0000-0000-000060030000}"/>
    <cellStyle name="Nuovo 4 3" xfId="694" xr:uid="{00000000-0005-0000-0000-000061030000}"/>
    <cellStyle name="Nuovo 40" xfId="695" xr:uid="{00000000-0005-0000-0000-000062030000}"/>
    <cellStyle name="Nuovo 40 2" xfId="696" xr:uid="{00000000-0005-0000-0000-000063030000}"/>
    <cellStyle name="Nuovo 40 3" xfId="697" xr:uid="{00000000-0005-0000-0000-000064030000}"/>
    <cellStyle name="Nuovo 41" xfId="698" xr:uid="{00000000-0005-0000-0000-000065030000}"/>
    <cellStyle name="Nuovo 41 2" xfId="699" xr:uid="{00000000-0005-0000-0000-000066030000}"/>
    <cellStyle name="Nuovo 41 3" xfId="700" xr:uid="{00000000-0005-0000-0000-000067030000}"/>
    <cellStyle name="Nuovo 42" xfId="701" xr:uid="{00000000-0005-0000-0000-000068030000}"/>
    <cellStyle name="Nuovo 42 2" xfId="702" xr:uid="{00000000-0005-0000-0000-000069030000}"/>
    <cellStyle name="Nuovo 42 3" xfId="703" xr:uid="{00000000-0005-0000-0000-00006A030000}"/>
    <cellStyle name="Nuovo 43" xfId="704" xr:uid="{00000000-0005-0000-0000-00006B030000}"/>
    <cellStyle name="Nuovo 43 2" xfId="705" xr:uid="{00000000-0005-0000-0000-00006C030000}"/>
    <cellStyle name="Nuovo 43 3" xfId="706" xr:uid="{00000000-0005-0000-0000-00006D030000}"/>
    <cellStyle name="Nuovo 44" xfId="707" xr:uid="{00000000-0005-0000-0000-00006E030000}"/>
    <cellStyle name="Nuovo 44 2" xfId="708" xr:uid="{00000000-0005-0000-0000-00006F030000}"/>
    <cellStyle name="Nuovo 44 3" xfId="709" xr:uid="{00000000-0005-0000-0000-000070030000}"/>
    <cellStyle name="Nuovo 45" xfId="710" xr:uid="{00000000-0005-0000-0000-000071030000}"/>
    <cellStyle name="Nuovo 46" xfId="711" xr:uid="{00000000-0005-0000-0000-000072030000}"/>
    <cellStyle name="Nuovo 5" xfId="712" xr:uid="{00000000-0005-0000-0000-000073030000}"/>
    <cellStyle name="Nuovo 5 2" xfId="713" xr:uid="{00000000-0005-0000-0000-000074030000}"/>
    <cellStyle name="Nuovo 5 3" xfId="714" xr:uid="{00000000-0005-0000-0000-000075030000}"/>
    <cellStyle name="Nuovo 6" xfId="715" xr:uid="{00000000-0005-0000-0000-000076030000}"/>
    <cellStyle name="Nuovo 6 2" xfId="716" xr:uid="{00000000-0005-0000-0000-000077030000}"/>
    <cellStyle name="Nuovo 6 3" xfId="717" xr:uid="{00000000-0005-0000-0000-000078030000}"/>
    <cellStyle name="Nuovo 7" xfId="718" xr:uid="{00000000-0005-0000-0000-000079030000}"/>
    <cellStyle name="Nuovo 7 2" xfId="719" xr:uid="{00000000-0005-0000-0000-00007A030000}"/>
    <cellStyle name="Nuovo 7 3" xfId="720" xr:uid="{00000000-0005-0000-0000-00007B030000}"/>
    <cellStyle name="Nuovo 8" xfId="721" xr:uid="{00000000-0005-0000-0000-00007C030000}"/>
    <cellStyle name="Nuovo 8 2" xfId="722" xr:uid="{00000000-0005-0000-0000-00007D030000}"/>
    <cellStyle name="Nuovo 8 3" xfId="723" xr:uid="{00000000-0005-0000-0000-00007E030000}"/>
    <cellStyle name="Nuovo 9" xfId="724" xr:uid="{00000000-0005-0000-0000-00007F030000}"/>
    <cellStyle name="Nuovo 9 2" xfId="725" xr:uid="{00000000-0005-0000-0000-000080030000}"/>
    <cellStyle name="Nuovo 9 3" xfId="726" xr:uid="{00000000-0005-0000-0000-000081030000}"/>
    <cellStyle name="Output" xfId="727" builtinId="21" customBuiltin="1"/>
    <cellStyle name="Output 2" xfId="728" xr:uid="{00000000-0005-0000-0000-000083030000}"/>
    <cellStyle name="Output 2 2" xfId="729" xr:uid="{00000000-0005-0000-0000-000084030000}"/>
    <cellStyle name="Output 2 2 2" xfId="730" xr:uid="{00000000-0005-0000-0000-000085030000}"/>
    <cellStyle name="Output 2 2 3" xfId="731" xr:uid="{00000000-0005-0000-0000-000086030000}"/>
    <cellStyle name="Output 2 2 4" xfId="732" xr:uid="{00000000-0005-0000-0000-000087030000}"/>
    <cellStyle name="Output 2 2 5" xfId="733" xr:uid="{00000000-0005-0000-0000-000088030000}"/>
    <cellStyle name="Output 2 3" xfId="734" xr:uid="{00000000-0005-0000-0000-000089030000}"/>
    <cellStyle name="Output 2 4" xfId="735" xr:uid="{00000000-0005-0000-0000-00008A030000}"/>
    <cellStyle name="Output 2 5" xfId="736" xr:uid="{00000000-0005-0000-0000-00008B030000}"/>
    <cellStyle name="Output 2 6" xfId="737" xr:uid="{00000000-0005-0000-0000-00008C030000}"/>
    <cellStyle name="Percent 2" xfId="738" xr:uid="{00000000-0005-0000-0000-00008D030000}"/>
    <cellStyle name="Percent 2 2" xfId="739" xr:uid="{00000000-0005-0000-0000-00008E030000}"/>
    <cellStyle name="Percent 3" xfId="740" xr:uid="{00000000-0005-0000-0000-00008F030000}"/>
    <cellStyle name="Percent 3 2" xfId="741" xr:uid="{00000000-0005-0000-0000-000090030000}"/>
    <cellStyle name="Percent 3 3" xfId="742" xr:uid="{00000000-0005-0000-0000-000091030000}"/>
    <cellStyle name="Percentuale 10" xfId="743" xr:uid="{00000000-0005-0000-0000-000092030000}"/>
    <cellStyle name="Percentuale 10 2" xfId="744" xr:uid="{00000000-0005-0000-0000-000093030000}"/>
    <cellStyle name="Percentuale 10 3" xfId="745" xr:uid="{00000000-0005-0000-0000-000094030000}"/>
    <cellStyle name="Percentuale 11" xfId="746" xr:uid="{00000000-0005-0000-0000-000095030000}"/>
    <cellStyle name="Percentuale 11 2" xfId="747" xr:uid="{00000000-0005-0000-0000-000096030000}"/>
    <cellStyle name="Percentuale 11 3" xfId="748" xr:uid="{00000000-0005-0000-0000-000097030000}"/>
    <cellStyle name="Percentuale 12" xfId="749" xr:uid="{00000000-0005-0000-0000-000098030000}"/>
    <cellStyle name="Percentuale 12 2" xfId="750" xr:uid="{00000000-0005-0000-0000-000099030000}"/>
    <cellStyle name="Percentuale 12 3" xfId="751" xr:uid="{00000000-0005-0000-0000-00009A030000}"/>
    <cellStyle name="Percentuale 13" xfId="752" xr:uid="{00000000-0005-0000-0000-00009B030000}"/>
    <cellStyle name="Percentuale 13 2" xfId="753" xr:uid="{00000000-0005-0000-0000-00009C030000}"/>
    <cellStyle name="Percentuale 13 3" xfId="754" xr:uid="{00000000-0005-0000-0000-00009D030000}"/>
    <cellStyle name="Percentuale 14" xfId="755" xr:uid="{00000000-0005-0000-0000-00009E030000}"/>
    <cellStyle name="Percentuale 14 2" xfId="756" xr:uid="{00000000-0005-0000-0000-00009F030000}"/>
    <cellStyle name="Percentuale 14 3" xfId="757" xr:uid="{00000000-0005-0000-0000-0000A0030000}"/>
    <cellStyle name="Percentuale 15" xfId="758" xr:uid="{00000000-0005-0000-0000-0000A1030000}"/>
    <cellStyle name="Percentuale 15 2" xfId="759" xr:uid="{00000000-0005-0000-0000-0000A2030000}"/>
    <cellStyle name="Percentuale 15 3" xfId="760" xr:uid="{00000000-0005-0000-0000-0000A3030000}"/>
    <cellStyle name="Percentuale 16" xfId="761" xr:uid="{00000000-0005-0000-0000-0000A4030000}"/>
    <cellStyle name="Percentuale 16 2" xfId="762" xr:uid="{00000000-0005-0000-0000-0000A5030000}"/>
    <cellStyle name="Percentuale 16 3" xfId="763" xr:uid="{00000000-0005-0000-0000-0000A6030000}"/>
    <cellStyle name="Percentuale 17" xfId="764" xr:uid="{00000000-0005-0000-0000-0000A7030000}"/>
    <cellStyle name="Percentuale 17 2" xfId="765" xr:uid="{00000000-0005-0000-0000-0000A8030000}"/>
    <cellStyle name="Percentuale 17 3" xfId="766" xr:uid="{00000000-0005-0000-0000-0000A9030000}"/>
    <cellStyle name="Percentuale 18" xfId="767" xr:uid="{00000000-0005-0000-0000-0000AA030000}"/>
    <cellStyle name="Percentuale 18 2" xfId="768" xr:uid="{00000000-0005-0000-0000-0000AB030000}"/>
    <cellStyle name="Percentuale 18 3" xfId="769" xr:uid="{00000000-0005-0000-0000-0000AC030000}"/>
    <cellStyle name="Percentuale 19" xfId="770" xr:uid="{00000000-0005-0000-0000-0000AD030000}"/>
    <cellStyle name="Percentuale 19 2" xfId="771" xr:uid="{00000000-0005-0000-0000-0000AE030000}"/>
    <cellStyle name="Percentuale 19 3" xfId="772" xr:uid="{00000000-0005-0000-0000-0000AF030000}"/>
    <cellStyle name="Percentuale 2" xfId="773" xr:uid="{00000000-0005-0000-0000-0000B0030000}"/>
    <cellStyle name="Percentuale 2 2" xfId="774" xr:uid="{00000000-0005-0000-0000-0000B1030000}"/>
    <cellStyle name="Percentuale 2 3" xfId="775" xr:uid="{00000000-0005-0000-0000-0000B2030000}"/>
    <cellStyle name="Percentuale 20" xfId="776" xr:uid="{00000000-0005-0000-0000-0000B3030000}"/>
    <cellStyle name="Percentuale 20 2" xfId="777" xr:uid="{00000000-0005-0000-0000-0000B4030000}"/>
    <cellStyle name="Percentuale 20 3" xfId="778" xr:uid="{00000000-0005-0000-0000-0000B5030000}"/>
    <cellStyle name="Percentuale 21" xfId="779" xr:uid="{00000000-0005-0000-0000-0000B6030000}"/>
    <cellStyle name="Percentuale 21 2" xfId="780" xr:uid="{00000000-0005-0000-0000-0000B7030000}"/>
    <cellStyle name="Percentuale 21 3" xfId="781" xr:uid="{00000000-0005-0000-0000-0000B8030000}"/>
    <cellStyle name="Percentuale 22" xfId="782" xr:uid="{00000000-0005-0000-0000-0000B9030000}"/>
    <cellStyle name="Percentuale 22 2" xfId="783" xr:uid="{00000000-0005-0000-0000-0000BA030000}"/>
    <cellStyle name="Percentuale 22 3" xfId="784" xr:uid="{00000000-0005-0000-0000-0000BB030000}"/>
    <cellStyle name="Percentuale 23" xfId="785" xr:uid="{00000000-0005-0000-0000-0000BC030000}"/>
    <cellStyle name="Percentuale 23 2" xfId="786" xr:uid="{00000000-0005-0000-0000-0000BD030000}"/>
    <cellStyle name="Percentuale 23 3" xfId="787" xr:uid="{00000000-0005-0000-0000-0000BE030000}"/>
    <cellStyle name="Percentuale 24" xfId="788" xr:uid="{00000000-0005-0000-0000-0000BF030000}"/>
    <cellStyle name="Percentuale 24 2" xfId="789" xr:uid="{00000000-0005-0000-0000-0000C0030000}"/>
    <cellStyle name="Percentuale 24 3" xfId="790" xr:uid="{00000000-0005-0000-0000-0000C1030000}"/>
    <cellStyle name="Percentuale 25" xfId="791" xr:uid="{00000000-0005-0000-0000-0000C2030000}"/>
    <cellStyle name="Percentuale 25 2" xfId="792" xr:uid="{00000000-0005-0000-0000-0000C3030000}"/>
    <cellStyle name="Percentuale 25 3" xfId="793" xr:uid="{00000000-0005-0000-0000-0000C4030000}"/>
    <cellStyle name="Percentuale 26" xfId="794" xr:uid="{00000000-0005-0000-0000-0000C5030000}"/>
    <cellStyle name="Percentuale 26 2" xfId="795" xr:uid="{00000000-0005-0000-0000-0000C6030000}"/>
    <cellStyle name="Percentuale 26 3" xfId="796" xr:uid="{00000000-0005-0000-0000-0000C7030000}"/>
    <cellStyle name="Percentuale 27" xfId="797" xr:uid="{00000000-0005-0000-0000-0000C8030000}"/>
    <cellStyle name="Percentuale 27 2" xfId="798" xr:uid="{00000000-0005-0000-0000-0000C9030000}"/>
    <cellStyle name="Percentuale 27 3" xfId="799" xr:uid="{00000000-0005-0000-0000-0000CA030000}"/>
    <cellStyle name="Percentuale 28" xfId="800" xr:uid="{00000000-0005-0000-0000-0000CB030000}"/>
    <cellStyle name="Percentuale 28 2" xfId="801" xr:uid="{00000000-0005-0000-0000-0000CC030000}"/>
    <cellStyle name="Percentuale 28 3" xfId="802" xr:uid="{00000000-0005-0000-0000-0000CD030000}"/>
    <cellStyle name="Percentuale 29" xfId="803" xr:uid="{00000000-0005-0000-0000-0000CE030000}"/>
    <cellStyle name="Percentuale 29 2" xfId="804" xr:uid="{00000000-0005-0000-0000-0000CF030000}"/>
    <cellStyle name="Percentuale 29 3" xfId="805" xr:uid="{00000000-0005-0000-0000-0000D0030000}"/>
    <cellStyle name="Percentuale 3" xfId="806" xr:uid="{00000000-0005-0000-0000-0000D1030000}"/>
    <cellStyle name="Percentuale 3 2" xfId="807" xr:uid="{00000000-0005-0000-0000-0000D2030000}"/>
    <cellStyle name="Percentuale 3 3" xfId="808" xr:uid="{00000000-0005-0000-0000-0000D3030000}"/>
    <cellStyle name="Percentuale 30" xfId="809" xr:uid="{00000000-0005-0000-0000-0000D4030000}"/>
    <cellStyle name="Percentuale 30 2" xfId="810" xr:uid="{00000000-0005-0000-0000-0000D5030000}"/>
    <cellStyle name="Percentuale 30 3" xfId="811" xr:uid="{00000000-0005-0000-0000-0000D6030000}"/>
    <cellStyle name="Percentuale 31" xfId="812" xr:uid="{00000000-0005-0000-0000-0000D7030000}"/>
    <cellStyle name="Percentuale 31 2" xfId="813" xr:uid="{00000000-0005-0000-0000-0000D8030000}"/>
    <cellStyle name="Percentuale 31 3" xfId="814" xr:uid="{00000000-0005-0000-0000-0000D9030000}"/>
    <cellStyle name="Percentuale 32" xfId="815" xr:uid="{00000000-0005-0000-0000-0000DA030000}"/>
    <cellStyle name="Percentuale 32 2" xfId="816" xr:uid="{00000000-0005-0000-0000-0000DB030000}"/>
    <cellStyle name="Percentuale 32 3" xfId="817" xr:uid="{00000000-0005-0000-0000-0000DC030000}"/>
    <cellStyle name="Percentuale 33" xfId="818" xr:uid="{00000000-0005-0000-0000-0000DD030000}"/>
    <cellStyle name="Percentuale 33 2" xfId="819" xr:uid="{00000000-0005-0000-0000-0000DE030000}"/>
    <cellStyle name="Percentuale 33 3" xfId="820" xr:uid="{00000000-0005-0000-0000-0000DF030000}"/>
    <cellStyle name="Percentuale 34" xfId="821" xr:uid="{00000000-0005-0000-0000-0000E0030000}"/>
    <cellStyle name="Percentuale 34 2" xfId="822" xr:uid="{00000000-0005-0000-0000-0000E1030000}"/>
    <cellStyle name="Percentuale 34 3" xfId="823" xr:uid="{00000000-0005-0000-0000-0000E2030000}"/>
    <cellStyle name="Percentuale 35" xfId="824" xr:uid="{00000000-0005-0000-0000-0000E3030000}"/>
    <cellStyle name="Percentuale 35 2" xfId="825" xr:uid="{00000000-0005-0000-0000-0000E4030000}"/>
    <cellStyle name="Percentuale 35 3" xfId="826" xr:uid="{00000000-0005-0000-0000-0000E5030000}"/>
    <cellStyle name="Percentuale 36" xfId="827" xr:uid="{00000000-0005-0000-0000-0000E6030000}"/>
    <cellStyle name="Percentuale 36 2" xfId="828" xr:uid="{00000000-0005-0000-0000-0000E7030000}"/>
    <cellStyle name="Percentuale 36 3" xfId="829" xr:uid="{00000000-0005-0000-0000-0000E8030000}"/>
    <cellStyle name="Percentuale 37" xfId="830" xr:uid="{00000000-0005-0000-0000-0000E9030000}"/>
    <cellStyle name="Percentuale 37 2" xfId="831" xr:uid="{00000000-0005-0000-0000-0000EA030000}"/>
    <cellStyle name="Percentuale 37 3" xfId="832" xr:uid="{00000000-0005-0000-0000-0000EB030000}"/>
    <cellStyle name="Percentuale 38" xfId="833" xr:uid="{00000000-0005-0000-0000-0000EC030000}"/>
    <cellStyle name="Percentuale 38 2" xfId="834" xr:uid="{00000000-0005-0000-0000-0000ED030000}"/>
    <cellStyle name="Percentuale 38 3" xfId="835" xr:uid="{00000000-0005-0000-0000-0000EE030000}"/>
    <cellStyle name="Percentuale 39" xfId="836" xr:uid="{00000000-0005-0000-0000-0000EF030000}"/>
    <cellStyle name="Percentuale 39 2" xfId="837" xr:uid="{00000000-0005-0000-0000-0000F0030000}"/>
    <cellStyle name="Percentuale 39 3" xfId="838" xr:uid="{00000000-0005-0000-0000-0000F1030000}"/>
    <cellStyle name="Percentuale 4" xfId="839" xr:uid="{00000000-0005-0000-0000-0000F2030000}"/>
    <cellStyle name="Percentuale 4 2" xfId="840" xr:uid="{00000000-0005-0000-0000-0000F3030000}"/>
    <cellStyle name="Percentuale 4 3" xfId="841" xr:uid="{00000000-0005-0000-0000-0000F4030000}"/>
    <cellStyle name="Percentuale 40" xfId="842" xr:uid="{00000000-0005-0000-0000-0000F5030000}"/>
    <cellStyle name="Percentuale 40 2" xfId="843" xr:uid="{00000000-0005-0000-0000-0000F6030000}"/>
    <cellStyle name="Percentuale 40 3" xfId="844" xr:uid="{00000000-0005-0000-0000-0000F7030000}"/>
    <cellStyle name="Percentuale 41" xfId="845" xr:uid="{00000000-0005-0000-0000-0000F8030000}"/>
    <cellStyle name="Percentuale 41 2" xfId="846" xr:uid="{00000000-0005-0000-0000-0000F9030000}"/>
    <cellStyle name="Percentuale 41 3" xfId="847" xr:uid="{00000000-0005-0000-0000-0000FA030000}"/>
    <cellStyle name="Percentuale 42" xfId="848" xr:uid="{00000000-0005-0000-0000-0000FB030000}"/>
    <cellStyle name="Percentuale 42 2" xfId="849" xr:uid="{00000000-0005-0000-0000-0000FC030000}"/>
    <cellStyle name="Percentuale 42 3" xfId="850" xr:uid="{00000000-0005-0000-0000-0000FD030000}"/>
    <cellStyle name="Percentuale 43" xfId="851" xr:uid="{00000000-0005-0000-0000-0000FE030000}"/>
    <cellStyle name="Percentuale 43 2" xfId="852" xr:uid="{00000000-0005-0000-0000-0000FF030000}"/>
    <cellStyle name="Percentuale 43 3" xfId="853" xr:uid="{00000000-0005-0000-0000-000000040000}"/>
    <cellStyle name="Percentuale 44" xfId="854" xr:uid="{00000000-0005-0000-0000-000001040000}"/>
    <cellStyle name="Percentuale 44 2" xfId="855" xr:uid="{00000000-0005-0000-0000-000002040000}"/>
    <cellStyle name="Percentuale 44 3" xfId="856" xr:uid="{00000000-0005-0000-0000-000003040000}"/>
    <cellStyle name="Percentuale 45" xfId="857" xr:uid="{00000000-0005-0000-0000-000004040000}"/>
    <cellStyle name="Percentuale 45 2" xfId="858" xr:uid="{00000000-0005-0000-0000-000005040000}"/>
    <cellStyle name="Percentuale 45 3" xfId="859" xr:uid="{00000000-0005-0000-0000-000006040000}"/>
    <cellStyle name="Percentuale 46" xfId="860" xr:uid="{00000000-0005-0000-0000-000007040000}"/>
    <cellStyle name="Percentuale 46 2" xfId="861" xr:uid="{00000000-0005-0000-0000-000008040000}"/>
    <cellStyle name="Percentuale 46 3" xfId="862" xr:uid="{00000000-0005-0000-0000-000009040000}"/>
    <cellStyle name="Percentuale 47" xfId="863" xr:uid="{00000000-0005-0000-0000-00000A040000}"/>
    <cellStyle name="Percentuale 47 2" xfId="864" xr:uid="{00000000-0005-0000-0000-00000B040000}"/>
    <cellStyle name="Percentuale 47 3" xfId="865" xr:uid="{00000000-0005-0000-0000-00000C040000}"/>
    <cellStyle name="Percentuale 48" xfId="866" xr:uid="{00000000-0005-0000-0000-00000D040000}"/>
    <cellStyle name="Percentuale 48 2" xfId="867" xr:uid="{00000000-0005-0000-0000-00000E040000}"/>
    <cellStyle name="Percentuale 48 3" xfId="868" xr:uid="{00000000-0005-0000-0000-00000F040000}"/>
    <cellStyle name="Percentuale 49" xfId="869" xr:uid="{00000000-0005-0000-0000-000010040000}"/>
    <cellStyle name="Percentuale 49 2" xfId="870" xr:uid="{00000000-0005-0000-0000-000011040000}"/>
    <cellStyle name="Percentuale 49 3" xfId="871" xr:uid="{00000000-0005-0000-0000-000012040000}"/>
    <cellStyle name="Percentuale 5" xfId="872" xr:uid="{00000000-0005-0000-0000-000013040000}"/>
    <cellStyle name="Percentuale 5 2" xfId="873" xr:uid="{00000000-0005-0000-0000-000014040000}"/>
    <cellStyle name="Percentuale 5 3" xfId="874" xr:uid="{00000000-0005-0000-0000-000015040000}"/>
    <cellStyle name="Percentuale 50" xfId="875" xr:uid="{00000000-0005-0000-0000-000016040000}"/>
    <cellStyle name="Percentuale 50 2" xfId="876" xr:uid="{00000000-0005-0000-0000-000017040000}"/>
    <cellStyle name="Percentuale 50 3" xfId="877" xr:uid="{00000000-0005-0000-0000-000018040000}"/>
    <cellStyle name="Percentuale 51" xfId="878" xr:uid="{00000000-0005-0000-0000-000019040000}"/>
    <cellStyle name="Percentuale 51 2" xfId="879" xr:uid="{00000000-0005-0000-0000-00001A040000}"/>
    <cellStyle name="Percentuale 51 3" xfId="880" xr:uid="{00000000-0005-0000-0000-00001B040000}"/>
    <cellStyle name="Percentuale 52" xfId="881" xr:uid="{00000000-0005-0000-0000-00001C040000}"/>
    <cellStyle name="Percentuale 52 2" xfId="882" xr:uid="{00000000-0005-0000-0000-00001D040000}"/>
    <cellStyle name="Percentuale 52 3" xfId="883" xr:uid="{00000000-0005-0000-0000-00001E040000}"/>
    <cellStyle name="Percentuale 53" xfId="884" xr:uid="{00000000-0005-0000-0000-00001F040000}"/>
    <cellStyle name="Percentuale 53 2" xfId="885" xr:uid="{00000000-0005-0000-0000-000020040000}"/>
    <cellStyle name="Percentuale 53 3" xfId="886" xr:uid="{00000000-0005-0000-0000-000021040000}"/>
    <cellStyle name="Percentuale 54" xfId="887" xr:uid="{00000000-0005-0000-0000-000022040000}"/>
    <cellStyle name="Percentuale 54 2" xfId="888" xr:uid="{00000000-0005-0000-0000-000023040000}"/>
    <cellStyle name="Percentuale 54 3" xfId="889" xr:uid="{00000000-0005-0000-0000-000024040000}"/>
    <cellStyle name="Percentuale 55" xfId="890" xr:uid="{00000000-0005-0000-0000-000025040000}"/>
    <cellStyle name="Percentuale 55 2" xfId="891" xr:uid="{00000000-0005-0000-0000-000026040000}"/>
    <cellStyle name="Percentuale 55 3" xfId="892" xr:uid="{00000000-0005-0000-0000-000027040000}"/>
    <cellStyle name="Percentuale 56" xfId="893" xr:uid="{00000000-0005-0000-0000-000028040000}"/>
    <cellStyle name="Percentuale 56 2" xfId="894" xr:uid="{00000000-0005-0000-0000-000029040000}"/>
    <cellStyle name="Percentuale 56 3" xfId="895" xr:uid="{00000000-0005-0000-0000-00002A040000}"/>
    <cellStyle name="Percentuale 57" xfId="896" xr:uid="{00000000-0005-0000-0000-00002B040000}"/>
    <cellStyle name="Percentuale 57 2" xfId="897" xr:uid="{00000000-0005-0000-0000-00002C040000}"/>
    <cellStyle name="Percentuale 57 3" xfId="898" xr:uid="{00000000-0005-0000-0000-00002D040000}"/>
    <cellStyle name="Percentuale 58" xfId="899" xr:uid="{00000000-0005-0000-0000-00002E040000}"/>
    <cellStyle name="Percentuale 58 2" xfId="900" xr:uid="{00000000-0005-0000-0000-00002F040000}"/>
    <cellStyle name="Percentuale 58 3" xfId="901" xr:uid="{00000000-0005-0000-0000-000030040000}"/>
    <cellStyle name="Percentuale 59" xfId="902" xr:uid="{00000000-0005-0000-0000-000031040000}"/>
    <cellStyle name="Percentuale 59 2" xfId="903" xr:uid="{00000000-0005-0000-0000-000032040000}"/>
    <cellStyle name="Percentuale 59 3" xfId="904" xr:uid="{00000000-0005-0000-0000-000033040000}"/>
    <cellStyle name="Percentuale 6" xfId="905" xr:uid="{00000000-0005-0000-0000-000034040000}"/>
    <cellStyle name="Percentuale 6 2" xfId="906" xr:uid="{00000000-0005-0000-0000-000035040000}"/>
    <cellStyle name="Percentuale 6 3" xfId="907" xr:uid="{00000000-0005-0000-0000-000036040000}"/>
    <cellStyle name="Percentuale 60" xfId="908" xr:uid="{00000000-0005-0000-0000-000037040000}"/>
    <cellStyle name="Percentuale 60 2" xfId="909" xr:uid="{00000000-0005-0000-0000-000038040000}"/>
    <cellStyle name="Percentuale 60 3" xfId="910" xr:uid="{00000000-0005-0000-0000-000039040000}"/>
    <cellStyle name="Percentuale 61" xfId="911" xr:uid="{00000000-0005-0000-0000-00003A040000}"/>
    <cellStyle name="Percentuale 61 2" xfId="912" xr:uid="{00000000-0005-0000-0000-00003B040000}"/>
    <cellStyle name="Percentuale 61 3" xfId="913" xr:uid="{00000000-0005-0000-0000-00003C040000}"/>
    <cellStyle name="Percentuale 62" xfId="914" xr:uid="{00000000-0005-0000-0000-00003D040000}"/>
    <cellStyle name="Percentuale 63" xfId="915" xr:uid="{00000000-0005-0000-0000-00003E040000}"/>
    <cellStyle name="Percentuale 64" xfId="916" xr:uid="{00000000-0005-0000-0000-00003F040000}"/>
    <cellStyle name="Percentuale 65" xfId="917" xr:uid="{00000000-0005-0000-0000-000040040000}"/>
    <cellStyle name="Percentuale 66" xfId="918" xr:uid="{00000000-0005-0000-0000-000041040000}"/>
    <cellStyle name="Percentuale 67" xfId="919" xr:uid="{00000000-0005-0000-0000-000042040000}"/>
    <cellStyle name="Percentuale 68" xfId="920" xr:uid="{00000000-0005-0000-0000-000043040000}"/>
    <cellStyle name="Percentuale 68 2" xfId="921" xr:uid="{00000000-0005-0000-0000-000044040000}"/>
    <cellStyle name="Percentuale 68 3" xfId="922" xr:uid="{00000000-0005-0000-0000-000045040000}"/>
    <cellStyle name="Percentuale 69" xfId="923" xr:uid="{00000000-0005-0000-0000-000046040000}"/>
    <cellStyle name="Percentuale 69 2" xfId="924" xr:uid="{00000000-0005-0000-0000-000047040000}"/>
    <cellStyle name="Percentuale 69 3" xfId="925" xr:uid="{00000000-0005-0000-0000-000048040000}"/>
    <cellStyle name="Percentuale 7" xfId="926" xr:uid="{00000000-0005-0000-0000-000049040000}"/>
    <cellStyle name="Percentuale 7 2" xfId="927" xr:uid="{00000000-0005-0000-0000-00004A040000}"/>
    <cellStyle name="Percentuale 7 3" xfId="928" xr:uid="{00000000-0005-0000-0000-00004B040000}"/>
    <cellStyle name="Percentuale 8" xfId="929" xr:uid="{00000000-0005-0000-0000-00004C040000}"/>
    <cellStyle name="Percentuale 8 2" xfId="930" xr:uid="{00000000-0005-0000-0000-00004D040000}"/>
    <cellStyle name="Percentuale 8 3" xfId="931" xr:uid="{00000000-0005-0000-0000-00004E040000}"/>
    <cellStyle name="Percentuale 9" xfId="932" xr:uid="{00000000-0005-0000-0000-00004F040000}"/>
    <cellStyle name="Percentuale 9 2" xfId="933" xr:uid="{00000000-0005-0000-0000-000050040000}"/>
    <cellStyle name="Percentuale 9 3" xfId="934" xr:uid="{00000000-0005-0000-0000-000051040000}"/>
    <cellStyle name="Procent 2" xfId="1124" xr:uid="{00000000-0005-0000-0000-000052040000}"/>
    <cellStyle name="Procent 2 2" xfId="1125" xr:uid="{00000000-0005-0000-0000-000053040000}"/>
    <cellStyle name="Procent 2 2 2" xfId="1126" xr:uid="{00000000-0005-0000-0000-000054040000}"/>
    <cellStyle name="Procent 2 3" xfId="1127" xr:uid="{00000000-0005-0000-0000-000055040000}"/>
    <cellStyle name="Procent 2 3 2" xfId="1128" xr:uid="{00000000-0005-0000-0000-000056040000}"/>
    <cellStyle name="Procent 2 4" xfId="1129" xr:uid="{00000000-0005-0000-0000-000057040000}"/>
    <cellStyle name="Procent 3" xfId="1130" xr:uid="{00000000-0005-0000-0000-000058040000}"/>
    <cellStyle name="Procent 4" xfId="1131" xr:uid="{00000000-0005-0000-0000-000059040000}"/>
    <cellStyle name="Procent 4 2" xfId="1132" xr:uid="{00000000-0005-0000-0000-00005A040000}"/>
    <cellStyle name="Procent 5" xfId="1133" xr:uid="{00000000-0005-0000-0000-00005B040000}"/>
    <cellStyle name="Procent 5 2" xfId="1134" xr:uid="{00000000-0005-0000-0000-00005C040000}"/>
    <cellStyle name="Procent 6" xfId="1135" xr:uid="{00000000-0005-0000-0000-00005D040000}"/>
    <cellStyle name="Procent 7" xfId="1136" xr:uid="{00000000-0005-0000-0000-00005E040000}"/>
    <cellStyle name="Standard_Sce_D_Extraction" xfId="935" xr:uid="{00000000-0005-0000-0000-00005F040000}"/>
    <cellStyle name="Style 134 2" xfId="1137" xr:uid="{00000000-0005-0000-0000-000060040000}"/>
    <cellStyle name="Style 140" xfId="1138" xr:uid="{00000000-0005-0000-0000-000061040000}"/>
    <cellStyle name="Style 142 2" xfId="1139" xr:uid="{00000000-0005-0000-0000-000062040000}"/>
    <cellStyle name="Testo avviso" xfId="936" xr:uid="{00000000-0005-0000-0000-000063040000}"/>
    <cellStyle name="Testo descrittivo" xfId="937" xr:uid="{00000000-0005-0000-0000-000064040000}"/>
    <cellStyle name="Titel 2" xfId="1140" xr:uid="{00000000-0005-0000-0000-000065040000}"/>
    <cellStyle name="Title" xfId="938" builtinId="15" customBuiltin="1"/>
    <cellStyle name="Title 2" xfId="1141" xr:uid="{00000000-0005-0000-0000-000067040000}"/>
    <cellStyle name="Titolo" xfId="939" xr:uid="{00000000-0005-0000-0000-000068040000}"/>
    <cellStyle name="Titolo 1" xfId="940" xr:uid="{00000000-0005-0000-0000-000069040000}"/>
    <cellStyle name="Titolo 2" xfId="941" xr:uid="{00000000-0005-0000-0000-00006A040000}"/>
    <cellStyle name="Titolo 3" xfId="942" xr:uid="{00000000-0005-0000-0000-00006B040000}"/>
    <cellStyle name="Titolo 4" xfId="943" xr:uid="{00000000-0005-0000-0000-00006C040000}"/>
    <cellStyle name="Total" xfId="944" builtinId="25" customBuiltin="1"/>
    <cellStyle name="Total 2" xfId="1142" xr:uid="{00000000-0005-0000-0000-00006E040000}"/>
    <cellStyle name="Totale" xfId="945" xr:uid="{00000000-0005-0000-0000-00006F040000}"/>
    <cellStyle name="Totale 2" xfId="946" xr:uid="{00000000-0005-0000-0000-000070040000}"/>
    <cellStyle name="Totale 2 2" xfId="947" xr:uid="{00000000-0005-0000-0000-000071040000}"/>
    <cellStyle name="Totale 2 3" xfId="948" xr:uid="{00000000-0005-0000-0000-000072040000}"/>
    <cellStyle name="Totale 2 4" xfId="949" xr:uid="{00000000-0005-0000-0000-000073040000}"/>
    <cellStyle name="Totale 2 5" xfId="950" xr:uid="{00000000-0005-0000-0000-000074040000}"/>
    <cellStyle name="Totale 3" xfId="951" xr:uid="{00000000-0005-0000-0000-000075040000}"/>
    <cellStyle name="Totale 4" xfId="952" xr:uid="{00000000-0005-0000-0000-000076040000}"/>
    <cellStyle name="Totale 5" xfId="953" xr:uid="{00000000-0005-0000-0000-000077040000}"/>
    <cellStyle name="Totale 6" xfId="954" xr:uid="{00000000-0005-0000-0000-000078040000}"/>
    <cellStyle name="Valore non valido" xfId="955" xr:uid="{00000000-0005-0000-0000-000079040000}"/>
    <cellStyle name="Valore valido" xfId="956" xr:uid="{00000000-0005-0000-0000-00007A040000}"/>
    <cellStyle name="Warning Text" xfId="957" builtinId="11" customBuiltin="1"/>
    <cellStyle name="Warning Text 2" xfId="1143" xr:uid="{00000000-0005-0000-0000-00007C040000}"/>
    <cellStyle name="X08_Total Oil" xfId="1144" xr:uid="{00000000-0005-0000-0000-00007D040000}"/>
    <cellStyle name="X12_Total Figs 1 dec" xfId="1145" xr:uid="{00000000-0005-0000-0000-00007E040000}"/>
    <cellStyle name="Обычный_CRF2002 (1)" xfId="958" xr:uid="{00000000-0005-0000-0000-00007F04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emf"/><Relationship Id="rId4" Type="http://schemas.openxmlformats.org/officeDocument/2006/relationships/image" Target="../media/image4.emf"/><Relationship Id="rId9"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8</xdr:col>
      <xdr:colOff>78796</xdr:colOff>
      <xdr:row>5</xdr:row>
      <xdr:rowOff>154998</xdr:rowOff>
    </xdr:from>
    <xdr:to>
      <xdr:col>12</xdr:col>
      <xdr:colOff>152400</xdr:colOff>
      <xdr:row>18</xdr:row>
      <xdr:rowOff>83128</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433578" y="986271"/>
          <a:ext cx="2789095" cy="22834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1"/>
            <a:t>Rafs 12th of September 2017:</a:t>
          </a:r>
        </a:p>
        <a:p>
          <a:endParaRPr lang="en-GB" sz="1100" i="1"/>
        </a:p>
        <a:p>
          <a:r>
            <a:rPr lang="en-GB" sz="1100" i="1"/>
            <a:t>The table</a:t>
          </a:r>
          <a:r>
            <a:rPr lang="en-GB" sz="1100" i="1" baseline="0"/>
            <a:t> below specifies whether a transmission connection to NO1/NO2  from abroad is possible (indicated by "1"). Import and export connections are specified separately. In the first row the default rule is declared, in this case if nothing is stated for a specific region then such technology is not available</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663574</xdr:colOff>
      <xdr:row>21</xdr:row>
      <xdr:rowOff>44451</xdr:rowOff>
    </xdr:from>
    <xdr:to>
      <xdr:col>25</xdr:col>
      <xdr:colOff>688974</xdr:colOff>
      <xdr:row>23</xdr:row>
      <xdr:rowOff>174625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6208374" y="3841751"/>
          <a:ext cx="6591300" cy="485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NOR1/NOR2 to other countries. The bounds are based on the data in the table to the right.</a:t>
          </a:r>
          <a:endParaRPr lang="en-GB" sz="1100" i="1"/>
        </a:p>
      </xdr:txBody>
    </xdr:sp>
    <xdr:clientData/>
  </xdr:twoCellAnchor>
  <xdr:twoCellAnchor>
    <xdr:from>
      <xdr:col>10</xdr:col>
      <xdr:colOff>431800</xdr:colOff>
      <xdr:row>22</xdr:row>
      <xdr:rowOff>59264</xdr:rowOff>
    </xdr:from>
    <xdr:to>
      <xdr:col>18</xdr:col>
      <xdr:colOff>33866</xdr:colOff>
      <xdr:row>47</xdr:row>
      <xdr:rowOff>84666</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7884160" y="4120724"/>
          <a:ext cx="8387926" cy="45821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effectLst/>
              <a:latin typeface="+mn-lt"/>
              <a:ea typeface="+mn-ea"/>
              <a:cs typeface="+mn-cs"/>
            </a:rPr>
            <a:t>RAFS 12th of April 2017:</a:t>
          </a:r>
          <a:endParaRPr lang="en-GB">
            <a:effectLst/>
          </a:endParaRPr>
        </a:p>
        <a:p>
          <a:r>
            <a:rPr lang="en-GB" sz="1100" i="0"/>
            <a:t>The main</a:t>
          </a:r>
          <a:r>
            <a:rPr lang="en-GB" sz="1100" i="0" baseline="0"/>
            <a:t> source of the data used for our projections for the Transmission capacities over the years up to 2035 is TIMES-NordPool, where unfortunately such information are not divided in to power regions but they are presented for the whole country Norway. In order to split the information between North (NOR2) and South (NOR1) I used other sources.</a:t>
          </a:r>
        </a:p>
        <a:p>
          <a:endParaRPr lang="en-GB" sz="1100" i="0" baseline="0"/>
        </a:p>
        <a:p>
          <a:r>
            <a:rPr lang="en-GB" sz="1100" i="0" baseline="0"/>
            <a:t>Concerning the base year I compared the value included in TIMES-NordPool with the Agora project included in the sheet called "DATA", I used the Agora study in order to allocate the links capacity to the appropriate power regions. </a:t>
          </a:r>
        </a:p>
        <a:p>
          <a:endParaRPr lang="en-GB" sz="1100" i="0" baseline="0"/>
        </a:p>
        <a:p>
          <a:r>
            <a:rPr lang="en-GB" sz="1100" i="0" baseline="0"/>
            <a:t>Concerning the new links, I allocated the data extracted from TIMES-NordPool to the right power regions using the following two sources: "SWEDISH-NORWEGIAN GRID DEVELOPMENT", Statnett 2010 pp. 62 and "Nordic Grid Development Plan 2012", english summary slide 15. (see "DATA" sheet). Then since the new link between Sweden and Norway called "South-West Link"  was not clear which Norwegian power region was connecting with Sweden I used the NETP 2016 projections (pp. 168) to allocate also this last link. To do that I compared the installed capacity in 2030 defined in the NETP 2016 (pp.168) with the one resulting after my calculations and I could see how to distribute the new capacity to match the NETP 2016 projections. </a:t>
          </a:r>
        </a:p>
        <a:p>
          <a:endParaRPr lang="en-GB" sz="1100" i="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t>After that I compared all the installed capacity allocated through the different power regions and they match the NETP 2016 projections in 2030. I only missed </a:t>
          </a:r>
          <a:r>
            <a:rPr lang="en-GB" sz="1100" b="0" i="0" baseline="0">
              <a:solidFill>
                <a:schemeClr val="dk1"/>
              </a:solidFill>
              <a:effectLst/>
              <a:latin typeface="+mn-lt"/>
              <a:ea typeface="+mn-ea"/>
              <a:cs typeface="+mn-cs"/>
            </a:rPr>
            <a:t>0,5 GW between NOR2 (North) and Finland. All the other information are in line with the NETP 2016. </a:t>
          </a:r>
          <a:endParaRPr lang="en-GB" sz="1100" i="0" baseline="0"/>
        </a:p>
        <a:p>
          <a:endParaRPr lang="en-GB" sz="1100" i="1"/>
        </a:p>
        <a:p>
          <a:r>
            <a:rPr lang="en-GB" sz="1100" b="0" i="0" baseline="0"/>
            <a:t>In the "DATA" sheet other sources as the Flex4RES database are inlcuded but I realise that they are not so reliable some times, like for example the installed capacity betweeen NOR1 and NOR2 I think is over estimated.</a:t>
          </a:r>
        </a:p>
        <a:p>
          <a:endParaRPr lang="en-GB" sz="1100" b="0" i="0" baseline="0"/>
        </a:p>
        <a:p>
          <a:r>
            <a:rPr lang="en-GB" sz="1100" b="1" i="0" baseline="0"/>
            <a:t>To-Do-List:</a:t>
          </a:r>
        </a:p>
        <a:p>
          <a:r>
            <a:rPr lang="en-GB" sz="1100" b="0" i="0" baseline="0"/>
            <a:t>We need to allocate this new 0,4 GW of connection between NOR2 and Finland resulting from the comparison with the NETP 2016, but I do not know when this is planned to happen, I should search for this and implement it.</a:t>
          </a:r>
        </a:p>
        <a:p>
          <a:r>
            <a:rPr lang="en-GB" sz="1100" b="0" i="0" baseline="0"/>
            <a:t>After 2030 the NETP 2016 propose 2 alternative scenarios where further expansion of the grid is expected we should implement also such information here or in a scenario file.</a:t>
          </a:r>
          <a:endParaRPr lang="en-GB" sz="1100" b="0" i="0"/>
        </a:p>
      </xdr:txBody>
    </xdr:sp>
    <xdr:clientData/>
  </xdr:twoCellAnchor>
  <xdr:twoCellAnchor>
    <xdr:from>
      <xdr:col>10</xdr:col>
      <xdr:colOff>437606</xdr:colOff>
      <xdr:row>49</xdr:row>
      <xdr:rowOff>23949</xdr:rowOff>
    </xdr:from>
    <xdr:to>
      <xdr:col>18</xdr:col>
      <xdr:colOff>39672</xdr:colOff>
      <xdr:row>57</xdr:row>
      <xdr:rowOff>174173</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7889966" y="9007929"/>
          <a:ext cx="8387926" cy="16132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effectLst/>
              <a:latin typeface="+mn-lt"/>
              <a:ea typeface="+mn-ea"/>
              <a:cs typeface="+mn-cs"/>
            </a:rPr>
            <a:t>RAFS 4th</a:t>
          </a:r>
          <a:r>
            <a:rPr lang="en-GB" sz="1100" b="1" i="0" baseline="0">
              <a:solidFill>
                <a:schemeClr val="dk1"/>
              </a:solidFill>
              <a:effectLst/>
              <a:latin typeface="+mn-lt"/>
              <a:ea typeface="+mn-ea"/>
              <a:cs typeface="+mn-cs"/>
            </a:rPr>
            <a:t> of July</a:t>
          </a:r>
          <a:r>
            <a:rPr lang="en-GB" sz="1100" b="1" i="0">
              <a:solidFill>
                <a:schemeClr val="dk1"/>
              </a:solidFill>
              <a:effectLst/>
              <a:latin typeface="+mn-lt"/>
              <a:ea typeface="+mn-ea"/>
              <a:cs typeface="+mn-cs"/>
            </a:rPr>
            <a:t> 2017:</a:t>
          </a:r>
          <a:endParaRPr lang="en-GB">
            <a:effectLst/>
          </a:endParaRPr>
        </a:p>
        <a:p>
          <a:endParaRPr lang="en-GB" sz="1100" i="0">
            <a:effectLst/>
          </a:endParaRPr>
        </a:p>
        <a:p>
          <a:r>
            <a:rPr lang="en-GB" sz="1100" i="0">
              <a:solidFill>
                <a:srgbClr val="FF0000"/>
              </a:solidFill>
              <a:effectLst/>
            </a:rPr>
            <a:t>Germany Nordlink according</a:t>
          </a:r>
          <a:r>
            <a:rPr lang="en-GB" sz="1100" i="0" baseline="0">
              <a:solidFill>
                <a:srgbClr val="FF0000"/>
              </a:solidFill>
              <a:effectLst/>
            </a:rPr>
            <a:t> to the NETP 2016 will come into operation in 2020 instead of 2018 as it is right now, should we modified it?</a:t>
          </a:r>
          <a:endParaRPr lang="en-GB" sz="1100" i="0">
            <a:solidFill>
              <a:srgbClr val="FF0000"/>
            </a:solidFill>
          </a:endParaRPr>
        </a:p>
      </xdr:txBody>
    </xdr:sp>
    <xdr:clientData/>
  </xdr:twoCellAnchor>
  <xdr:twoCellAnchor>
    <xdr:from>
      <xdr:col>10</xdr:col>
      <xdr:colOff>444500</xdr:colOff>
      <xdr:row>58</xdr:row>
      <xdr:rowOff>165100</xdr:rowOff>
    </xdr:from>
    <xdr:to>
      <xdr:col>17</xdr:col>
      <xdr:colOff>576506</xdr:colOff>
      <xdr:row>63</xdr:row>
      <xdr:rowOff>76200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8026400" y="10825480"/>
          <a:ext cx="8186346" cy="82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a:t>
          </a:r>
          <a:r>
            <a:rPr lang="da-DK" sz="1100" b="1" baseline="0"/>
            <a:t>Sept 2019</a:t>
          </a:r>
          <a:r>
            <a:rPr lang="da-DK" sz="1100" b="1"/>
            <a:t>:</a:t>
          </a:r>
        </a:p>
        <a:p>
          <a:endParaRPr lang="da-DK" sz="1100" baseline="0"/>
        </a:p>
        <a:p>
          <a:r>
            <a:rPr lang="da-DK" sz="1100" baseline="0"/>
            <a:t>INVCOST are assumed based on the NETP 2016 results. They are divided by 4 because: the investment cost is divided between the receiving and the sending region. Moreover, since two processes are defined one for import and one for export I divided for two again.</a:t>
          </a:r>
        </a:p>
        <a:p>
          <a:endParaRPr lang="da-DK"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99060</xdr:colOff>
      <xdr:row>3</xdr:row>
      <xdr:rowOff>1905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90574" y="57151"/>
          <a:ext cx="5831206"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NO1/NO1 to other countries. The bounds are based on the data in the table to the right.</a:t>
          </a:r>
          <a:endParaRPr lang="en-GB" sz="1100" i="1"/>
        </a:p>
      </xdr:txBody>
    </xdr:sp>
    <xdr:clientData/>
  </xdr:twoCellAnchor>
  <xdr:twoCellAnchor>
    <xdr:from>
      <xdr:col>11</xdr:col>
      <xdr:colOff>0</xdr:colOff>
      <xdr:row>10</xdr:row>
      <xdr:rowOff>0</xdr:rowOff>
    </xdr:from>
    <xdr:to>
      <xdr:col>20</xdr:col>
      <xdr:colOff>583141</xdr:colOff>
      <xdr:row>18</xdr:row>
      <xdr:rowOff>124824</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7267575" y="1762125"/>
          <a:ext cx="8403166" cy="1572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effectLst/>
              <a:latin typeface="+mn-lt"/>
              <a:ea typeface="+mn-ea"/>
              <a:cs typeface="+mn-cs"/>
            </a:rPr>
            <a:t>RAFS 1st</a:t>
          </a:r>
          <a:r>
            <a:rPr lang="en-GB" sz="1100" b="1" i="0" baseline="0">
              <a:solidFill>
                <a:schemeClr val="dk1"/>
              </a:solidFill>
              <a:effectLst/>
              <a:latin typeface="+mn-lt"/>
              <a:ea typeface="+mn-ea"/>
              <a:cs typeface="+mn-cs"/>
            </a:rPr>
            <a:t> February</a:t>
          </a:r>
          <a:r>
            <a:rPr lang="en-GB" sz="1100" b="1" i="0">
              <a:solidFill>
                <a:schemeClr val="dk1"/>
              </a:solidFill>
              <a:effectLst/>
              <a:latin typeface="+mn-lt"/>
              <a:ea typeface="+mn-ea"/>
              <a:cs typeface="+mn-cs"/>
            </a:rPr>
            <a:t> 2018:</a:t>
          </a:r>
          <a:endParaRPr lang="en-GB">
            <a:effectLst/>
          </a:endParaRPr>
        </a:p>
        <a:p>
          <a:endParaRPr lang="en-GB" sz="1100" i="0">
            <a:effectLst/>
          </a:endParaRPr>
        </a:p>
        <a:p>
          <a:r>
            <a:rPr lang="en-GB" sz="1100" i="0">
              <a:effectLst/>
            </a:rPr>
            <a:t>Here you could bound the AF of the single import export porcess</a:t>
          </a:r>
          <a:r>
            <a:rPr lang="en-GB" sz="1100" i="0" baseline="0">
              <a:effectLst/>
            </a:rPr>
            <a:t> based on historical data.</a:t>
          </a:r>
        </a:p>
        <a:p>
          <a:endParaRPr lang="en-GB" sz="1100" i="0" baseline="0">
            <a:effectLst/>
          </a:endParaRPr>
        </a:p>
        <a:p>
          <a:r>
            <a:rPr lang="en-GB" sz="1100" i="0" baseline="0">
              <a:solidFill>
                <a:srgbClr val="FF0000"/>
              </a:solidFill>
              <a:effectLst/>
            </a:rPr>
            <a:t>So far I only bound the capacity of these processes</a:t>
          </a:r>
          <a:endParaRPr lang="en-GB" sz="1100" i="0">
            <a:solidFill>
              <a:srgbClr val="FF0000"/>
            </a:solidFill>
            <a:effectLst/>
          </a:endParaRPr>
        </a:p>
        <a:p>
          <a:endParaRPr lang="en-GB" sz="1100" i="0">
            <a:effectLst/>
          </a:endParaRPr>
        </a:p>
        <a:p>
          <a:endParaRPr lang="en-GB" sz="1100" i="0">
            <a:effectLst/>
          </a:endParaRP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601980</xdr:colOff>
      <xdr:row>5</xdr:row>
      <xdr:rowOff>83820</xdr:rowOff>
    </xdr:from>
    <xdr:ext cx="4904762" cy="6969510"/>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01980" y="922020"/>
          <a:ext cx="4904762" cy="6969510"/>
        </a:xfrm>
        <a:prstGeom prst="rect">
          <a:avLst/>
        </a:prstGeom>
      </xdr:spPr>
    </xdr:pic>
    <xdr:clientData/>
  </xdr:oneCellAnchor>
  <xdr:twoCellAnchor>
    <xdr:from>
      <xdr:col>10</xdr:col>
      <xdr:colOff>91440</xdr:colOff>
      <xdr:row>5</xdr:row>
      <xdr:rowOff>53340</xdr:rowOff>
    </xdr:from>
    <xdr:to>
      <xdr:col>16</xdr:col>
      <xdr:colOff>548639</xdr:colOff>
      <xdr:row>29</xdr:row>
      <xdr:rowOff>76200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187440" y="891540"/>
          <a:ext cx="4114799" cy="404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t>RAFS</a:t>
          </a:r>
          <a:r>
            <a:rPr lang="en-GB" sz="1100" b="1" i="0" baseline="0"/>
            <a:t> 12th of april 2017</a:t>
          </a:r>
          <a:r>
            <a:rPr lang="en-GB" sz="1100" b="1" i="0"/>
            <a:t>:</a:t>
          </a:r>
        </a:p>
        <a:p>
          <a:r>
            <a:rPr lang="en-GB" sz="1100" i="0"/>
            <a:t>The picture presented here on the left is extracted from the report called:</a:t>
          </a:r>
          <a:r>
            <a:rPr lang="en-GB" sz="1100" i="0" baseline="0"/>
            <a:t> "Increased Integration of the Nordic and German Electricity Systems" pp. 154. The study was carried out in 4 institutions among which DTU.</a:t>
          </a:r>
        </a:p>
        <a:p>
          <a:r>
            <a:rPr lang="en-GB" sz="1100" i="0" baseline="0"/>
            <a:t>The figure represents installed capacity of interconnectors in 2013. </a:t>
          </a:r>
        </a:p>
        <a:p>
          <a:endParaRPr lang="en-GB" sz="1100" i="0" baseline="0"/>
        </a:p>
        <a:p>
          <a:r>
            <a:rPr lang="en-GB" sz="1100" i="0" baseline="0"/>
            <a:t>This left-picture is used to split the total installed capacity taken from the TIMES-NordPool model into our 2 power regions NOR1 and NOR2. The user should remember that in the TIMES-NordPool model Norway is modelled as a single region (the same happens for the other countries) that's why we need an additional source to split them. </a:t>
          </a:r>
        </a:p>
        <a:p>
          <a:endParaRPr lang="en-GB" sz="1100" i="0" baseline="0"/>
        </a:p>
        <a:p>
          <a:r>
            <a:rPr lang="en-GB" sz="1100" i="0" baseline="0"/>
            <a:t>For the planned lines, the sources used on the right contain information that make us understand if the new link involves NOR1 or NOR2, only for the project South-West link we have to make assumptions related to which power region will be involved.</a:t>
          </a:r>
        </a:p>
        <a:p>
          <a:endParaRPr lang="en-GB" sz="1100" i="0" baseline="0"/>
        </a:p>
        <a:p>
          <a:endParaRPr lang="en-GB" sz="1100" i="0" baseline="0"/>
        </a:p>
      </xdr:txBody>
    </xdr:sp>
    <xdr:clientData/>
  </xdr:twoCellAnchor>
  <xdr:oneCellAnchor>
    <xdr:from>
      <xdr:col>18</xdr:col>
      <xdr:colOff>1575537</xdr:colOff>
      <xdr:row>17</xdr:row>
      <xdr:rowOff>34367</xdr:rowOff>
    </xdr:from>
    <xdr:ext cx="4577225" cy="3259517"/>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2281637" y="2884247"/>
          <a:ext cx="4577225" cy="3259517"/>
        </a:xfrm>
        <a:prstGeom prst="rect">
          <a:avLst/>
        </a:prstGeom>
      </xdr:spPr>
    </xdr:pic>
    <xdr:clientData/>
  </xdr:oneCellAnchor>
  <xdr:oneCellAnchor>
    <xdr:from>
      <xdr:col>1</xdr:col>
      <xdr:colOff>0</xdr:colOff>
      <xdr:row>53</xdr:row>
      <xdr:rowOff>1</xdr:rowOff>
    </xdr:from>
    <xdr:ext cx="11334750" cy="5147479"/>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609600" y="8884921"/>
          <a:ext cx="11334750" cy="5147479"/>
        </a:xfrm>
        <a:prstGeom prst="rect">
          <a:avLst/>
        </a:prstGeom>
      </xdr:spPr>
    </xdr:pic>
    <xdr:clientData/>
  </xdr:oneCellAnchor>
  <xdr:oneCellAnchor>
    <xdr:from>
      <xdr:col>1</xdr:col>
      <xdr:colOff>9525</xdr:colOff>
      <xdr:row>88</xdr:row>
      <xdr:rowOff>114300</xdr:rowOff>
    </xdr:from>
    <xdr:ext cx="5626629" cy="5213350"/>
    <xdr:pic>
      <xdr:nvPicPr>
        <xdr:cNvPr id="6" name="Picture 5">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125" y="14866620"/>
          <a:ext cx="5626629" cy="521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0</xdr:colOff>
      <xdr:row>122</xdr:row>
      <xdr:rowOff>0</xdr:rowOff>
    </xdr:from>
    <xdr:to>
      <xdr:col>8</xdr:col>
      <xdr:colOff>511440</xdr:colOff>
      <xdr:row>129</xdr:row>
      <xdr:rowOff>88900</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609600" y="20452080"/>
          <a:ext cx="4778640" cy="1262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Notes extracted from "TIMES-No Documentation (Pernille) pp. 3 - Spring 2016</a:t>
          </a:r>
        </a:p>
        <a:p>
          <a:r>
            <a:rPr lang="en-GB" sz="1100" b="0" i="0" u="none" strike="noStrike">
              <a:solidFill>
                <a:schemeClr val="dk1"/>
              </a:solidFill>
              <a:effectLst/>
              <a:latin typeface="+mn-lt"/>
              <a:ea typeface="+mn-ea"/>
              <a:cs typeface="+mn-cs"/>
            </a:rPr>
            <a:t>"Existing transmission</a:t>
          </a:r>
          <a:r>
            <a:rPr lang="en-GB"/>
            <a:t> </a:t>
          </a:r>
          <a:r>
            <a:rPr lang="en-GB" sz="1100" b="0" i="0" u="none" strike="noStrike">
              <a:solidFill>
                <a:schemeClr val="dk1"/>
              </a:solidFill>
              <a:effectLst/>
              <a:latin typeface="+mn-lt"/>
              <a:ea typeface="+mn-ea"/>
              <a:cs typeface="+mn-cs"/>
            </a:rPr>
            <a:t>lines for electricity between adjacent regions and neighbouring countries (Netherlands,</a:t>
          </a:r>
          <a:r>
            <a:rPr lang="en-GB"/>
            <a:t> </a:t>
          </a:r>
          <a:r>
            <a:rPr lang="en-GB" sz="1100" b="0" i="0" u="none" strike="noStrike">
              <a:solidFill>
                <a:schemeClr val="dk1"/>
              </a:solidFill>
              <a:effectLst/>
              <a:latin typeface="+mn-lt"/>
              <a:ea typeface="+mn-ea"/>
              <a:cs typeface="+mn-cs"/>
            </a:rPr>
            <a:t>Denmark, Sweden, Finland, and Russia) are marked as unbroken lines, and potential</a:t>
          </a:r>
          <a:r>
            <a:rPr lang="en-GB"/>
            <a:t> </a:t>
          </a:r>
          <a:r>
            <a:rPr lang="en-GB" sz="1100" b="0" i="0" u="none" strike="noStrike">
              <a:solidFill>
                <a:schemeClr val="dk1"/>
              </a:solidFill>
              <a:effectLst/>
              <a:latin typeface="+mn-lt"/>
              <a:ea typeface="+mn-ea"/>
              <a:cs typeface="+mn-cs"/>
            </a:rPr>
            <a:t>extensions are marked as dotted lines. From 2012 it is possible to invest in new grid capacity</a:t>
          </a:r>
          <a:r>
            <a:rPr lang="en-GB"/>
            <a:t> </a:t>
          </a:r>
          <a:r>
            <a:rPr lang="en-GB" sz="1100" b="0" i="0" u="none" strike="noStrike">
              <a:solidFill>
                <a:schemeClr val="dk1"/>
              </a:solidFill>
              <a:effectLst/>
              <a:latin typeface="+mn-lt"/>
              <a:ea typeface="+mn-ea"/>
              <a:cs typeface="+mn-cs"/>
            </a:rPr>
            <a:t>between regions without limitation and between countries as indicated by the dashed line in</a:t>
          </a:r>
          <a:r>
            <a:rPr lang="en-GB"/>
            <a:t> </a:t>
          </a:r>
          <a:r>
            <a:rPr lang="en-GB" sz="1100" b="0" i="0" u="none" strike="noStrike">
              <a:solidFill>
                <a:schemeClr val="dk1"/>
              </a:solidFill>
              <a:effectLst/>
              <a:latin typeface="+mn-lt"/>
              <a:ea typeface="+mn-ea"/>
              <a:cs typeface="+mn-cs"/>
            </a:rPr>
            <a:t>Figure 2."</a:t>
          </a:r>
          <a:r>
            <a:rPr lang="en-GB"/>
            <a:t> </a:t>
          </a:r>
          <a:endParaRPr lang="da-DK" sz="1100" baseline="0"/>
        </a:p>
      </xdr:txBody>
    </xdr:sp>
    <xdr:clientData/>
  </xdr:twoCellAnchor>
  <xdr:oneCellAnchor>
    <xdr:from>
      <xdr:col>20</xdr:col>
      <xdr:colOff>371475</xdr:colOff>
      <xdr:row>92</xdr:row>
      <xdr:rowOff>19050</xdr:rowOff>
    </xdr:from>
    <xdr:ext cx="4914584" cy="5517677"/>
    <xdr:pic>
      <xdr:nvPicPr>
        <xdr:cNvPr id="8" name="Picture 7">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264515" y="15441930"/>
          <a:ext cx="4914584" cy="551767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333375</xdr:colOff>
      <xdr:row>96</xdr:row>
      <xdr:rowOff>133350</xdr:rowOff>
    </xdr:from>
    <xdr:ext cx="5715000" cy="2811070"/>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6"/>
        <a:stretch>
          <a:fillRect/>
        </a:stretch>
      </xdr:blipFill>
      <xdr:spPr>
        <a:xfrm>
          <a:off x="6429375" y="16226790"/>
          <a:ext cx="5715000" cy="2811070"/>
        </a:xfrm>
        <a:prstGeom prst="rect">
          <a:avLst/>
        </a:prstGeom>
      </xdr:spPr>
    </xdr:pic>
    <xdr:clientData/>
  </xdr:oneCellAnchor>
  <xdr:oneCellAnchor>
    <xdr:from>
      <xdr:col>30</xdr:col>
      <xdr:colOff>206828</xdr:colOff>
      <xdr:row>2</xdr:row>
      <xdr:rowOff>65316</xdr:rowOff>
    </xdr:from>
    <xdr:ext cx="4942116" cy="7443156"/>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7"/>
        <a:stretch>
          <a:fillRect/>
        </a:stretch>
      </xdr:blipFill>
      <xdr:spPr>
        <a:xfrm>
          <a:off x="19195868" y="400596"/>
          <a:ext cx="4942116" cy="7443156"/>
        </a:xfrm>
        <a:prstGeom prst="rect">
          <a:avLst/>
        </a:prstGeom>
      </xdr:spPr>
    </xdr:pic>
    <xdr:clientData/>
  </xdr:oneCellAnchor>
  <xdr:oneCellAnchor>
    <xdr:from>
      <xdr:col>38</xdr:col>
      <xdr:colOff>522514</xdr:colOff>
      <xdr:row>2</xdr:row>
      <xdr:rowOff>119742</xdr:rowOff>
    </xdr:from>
    <xdr:ext cx="4996543" cy="7451743"/>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8"/>
        <a:stretch>
          <a:fillRect/>
        </a:stretch>
      </xdr:blipFill>
      <xdr:spPr>
        <a:xfrm>
          <a:off x="24388354" y="455022"/>
          <a:ext cx="4996543" cy="7451743"/>
        </a:xfrm>
        <a:prstGeom prst="rect">
          <a:avLst/>
        </a:prstGeom>
      </xdr:spPr>
    </xdr:pic>
    <xdr:clientData/>
  </xdr:oneCellAnchor>
  <xdr:oneCellAnchor>
    <xdr:from>
      <xdr:col>47</xdr:col>
      <xdr:colOff>229917</xdr:colOff>
      <xdr:row>2</xdr:row>
      <xdr:rowOff>130628</xdr:rowOff>
    </xdr:from>
    <xdr:ext cx="5338760" cy="7253514"/>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9"/>
        <a:stretch>
          <a:fillRect/>
        </a:stretch>
      </xdr:blipFill>
      <xdr:spPr>
        <a:xfrm>
          <a:off x="29582157" y="465908"/>
          <a:ext cx="5338760" cy="7253514"/>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13</xdr:col>
      <xdr:colOff>397327</xdr:colOff>
      <xdr:row>9</xdr:row>
      <xdr:rowOff>94707</xdr:rowOff>
    </xdr:from>
    <xdr:ext cx="4876190" cy="4895237"/>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870767" y="1740627"/>
          <a:ext cx="4876190" cy="4895237"/>
        </a:xfrm>
        <a:prstGeom prst="rect">
          <a:avLst/>
        </a:prstGeom>
      </xdr:spPr>
    </xdr:pic>
    <xdr:clientData/>
  </xdr:oneCellAnchor>
  <xdr:oneCellAnchor>
    <xdr:from>
      <xdr:col>32</xdr:col>
      <xdr:colOff>547156</xdr:colOff>
      <xdr:row>4</xdr:row>
      <xdr:rowOff>0</xdr:rowOff>
    </xdr:from>
    <xdr:ext cx="6095238" cy="8751485"/>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20602996" y="731520"/>
          <a:ext cx="6095238" cy="8751485"/>
        </a:xfrm>
        <a:prstGeom prst="rect">
          <a:avLst/>
        </a:prstGeom>
      </xdr:spPr>
    </xdr:pic>
    <xdr:clientData/>
  </xdr:oneCellAnchor>
  <xdr:oneCellAnchor>
    <xdr:from>
      <xdr:col>23</xdr:col>
      <xdr:colOff>0</xdr:colOff>
      <xdr:row>4</xdr:row>
      <xdr:rowOff>155121</xdr:rowOff>
    </xdr:from>
    <xdr:ext cx="5866667" cy="8638651"/>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4569440" y="886641"/>
          <a:ext cx="5866667" cy="8638651"/>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Denmark/TIMES-DK-DEA_ws2016/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B1:C16"/>
  <sheetViews>
    <sheetView workbookViewId="0">
      <selection activeCell="I18" sqref="I18"/>
    </sheetView>
  </sheetViews>
  <sheetFormatPr defaultColWidth="9.109375" defaultRowHeight="13.8"/>
  <cols>
    <col min="1" max="1" width="9.109375" style="92"/>
    <col min="2" max="2" width="24" style="92" bestFit="1" customWidth="1"/>
    <col min="3" max="3" width="63.5546875" style="92" customWidth="1"/>
    <col min="4" max="16384" width="9.109375" style="92"/>
  </cols>
  <sheetData>
    <row r="1" spans="2:3" ht="18">
      <c r="B1" s="91" t="s">
        <v>96</v>
      </c>
    </row>
    <row r="2" spans="2:3" ht="14.4">
      <c r="B2" s="93"/>
      <c r="C2" s="93"/>
    </row>
    <row r="3" spans="2:3" ht="14.4">
      <c r="B3" s="94" t="s">
        <v>97</v>
      </c>
      <c r="C3" s="93" t="s">
        <v>98</v>
      </c>
    </row>
    <row r="4" spans="2:3" ht="14.4">
      <c r="B4" s="94" t="s">
        <v>99</v>
      </c>
      <c r="C4" s="93"/>
    </row>
    <row r="5" spans="2:3" ht="14.4">
      <c r="B5" s="94"/>
      <c r="C5" s="93"/>
    </row>
    <row r="6" spans="2:3" ht="14.4">
      <c r="B6" s="94" t="s">
        <v>100</v>
      </c>
      <c r="C6" s="93" t="s">
        <v>101</v>
      </c>
    </row>
    <row r="7" spans="2:3" ht="14.4">
      <c r="B7" s="94"/>
      <c r="C7" s="93"/>
    </row>
    <row r="8" spans="2:3" ht="14.4">
      <c r="B8" s="95" t="s">
        <v>102</v>
      </c>
      <c r="C8" s="93"/>
    </row>
    <row r="9" spans="2:3" ht="14.4">
      <c r="B9" s="94"/>
      <c r="C9" s="93"/>
    </row>
    <row r="10" spans="2:3" ht="14.4">
      <c r="B10" s="96" t="s">
        <v>103</v>
      </c>
      <c r="C10" s="93" t="s">
        <v>104</v>
      </c>
    </row>
    <row r="11" spans="2:3" ht="14.4">
      <c r="B11" s="96" t="s">
        <v>105</v>
      </c>
      <c r="C11" s="93" t="s">
        <v>106</v>
      </c>
    </row>
    <row r="12" spans="2:3" ht="14.4">
      <c r="B12" s="96" t="s">
        <v>107</v>
      </c>
      <c r="C12" s="93" t="s">
        <v>108</v>
      </c>
    </row>
    <row r="13" spans="2:3" ht="14.4">
      <c r="C13" s="93"/>
    </row>
    <row r="14" spans="2:3" ht="14.4">
      <c r="C14" s="93"/>
    </row>
    <row r="15" spans="2:3" ht="14.4">
      <c r="C15" s="93"/>
    </row>
    <row r="16" spans="2:3" ht="14.4">
      <c r="C16" s="93"/>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C7:N23"/>
  <sheetViews>
    <sheetView zoomScale="110" zoomScaleNormal="110" workbookViewId="0">
      <selection activeCell="D10" sqref="D10"/>
    </sheetView>
  </sheetViews>
  <sheetFormatPr defaultRowHeight="13.2"/>
  <cols>
    <col min="4" max="4" width="15.88671875" customWidth="1"/>
    <col min="12" max="12" width="12.88671875" customWidth="1"/>
  </cols>
  <sheetData>
    <row r="7" spans="3:14">
      <c r="C7" s="2" t="s">
        <v>1</v>
      </c>
      <c r="E7" s="4"/>
      <c r="F7" s="1"/>
      <c r="G7" s="1"/>
      <c r="H7" s="1"/>
    </row>
    <row r="8" spans="3:14" ht="28.2" thickBot="1">
      <c r="C8" s="5" t="s">
        <v>2</v>
      </c>
      <c r="D8" s="5" t="s">
        <v>3</v>
      </c>
      <c r="E8" s="5" t="s">
        <v>0</v>
      </c>
      <c r="F8" s="6" t="s">
        <v>5</v>
      </c>
      <c r="G8" s="6" t="s">
        <v>6</v>
      </c>
    </row>
    <row r="9" spans="3:14">
      <c r="C9" s="13"/>
      <c r="D9" s="11" t="s">
        <v>4</v>
      </c>
      <c r="E9">
        <v>0</v>
      </c>
      <c r="F9" s="12"/>
      <c r="G9" s="12"/>
    </row>
    <row r="10" spans="3:14">
      <c r="C10" s="3"/>
      <c r="D10" s="15" t="s">
        <v>7</v>
      </c>
      <c r="E10" s="14"/>
      <c r="F10" s="22">
        <v>1</v>
      </c>
      <c r="G10" s="22"/>
      <c r="N10" s="16"/>
    </row>
    <row r="11" spans="3:14">
      <c r="C11" s="3"/>
      <c r="D11" s="17" t="s">
        <v>8</v>
      </c>
      <c r="E11" s="10"/>
      <c r="F11" s="23">
        <v>1</v>
      </c>
      <c r="G11" s="23"/>
      <c r="N11" s="16"/>
    </row>
    <row r="12" spans="3:14">
      <c r="C12" s="3"/>
      <c r="D12" s="21" t="s">
        <v>9</v>
      </c>
      <c r="E12" s="8"/>
      <c r="F12" s="8">
        <v>1</v>
      </c>
      <c r="G12" s="24"/>
      <c r="N12" s="16"/>
    </row>
    <row r="13" spans="3:14">
      <c r="C13" s="3"/>
      <c r="D13" s="21" t="s">
        <v>10</v>
      </c>
      <c r="E13" s="8"/>
      <c r="F13" s="8">
        <v>1</v>
      </c>
      <c r="G13" s="24"/>
      <c r="N13" s="16"/>
    </row>
    <row r="14" spans="3:14">
      <c r="C14" s="3"/>
      <c r="D14" s="15" t="s">
        <v>11</v>
      </c>
      <c r="E14" s="14"/>
      <c r="F14" s="14"/>
      <c r="G14" s="22">
        <v>1</v>
      </c>
      <c r="N14" s="16"/>
    </row>
    <row r="15" spans="3:14">
      <c r="C15" s="3"/>
      <c r="D15" s="18" t="s">
        <v>12</v>
      </c>
      <c r="E15" s="19"/>
      <c r="F15" s="19"/>
      <c r="G15" s="25">
        <v>1</v>
      </c>
      <c r="N15" s="16"/>
    </row>
    <row r="16" spans="3:14">
      <c r="C16" s="3"/>
      <c r="D16" s="15" t="s">
        <v>13</v>
      </c>
      <c r="E16" s="14"/>
      <c r="F16" s="22">
        <v>1</v>
      </c>
      <c r="G16" s="15"/>
      <c r="N16" s="16"/>
    </row>
    <row r="17" spans="3:14">
      <c r="C17" s="3"/>
      <c r="D17" s="20" t="s">
        <v>14</v>
      </c>
      <c r="E17" s="7"/>
      <c r="F17" s="7">
        <v>1</v>
      </c>
      <c r="G17" s="7"/>
      <c r="N17" s="16"/>
    </row>
    <row r="18" spans="3:14">
      <c r="C18" s="9"/>
      <c r="D18" s="15"/>
      <c r="E18" s="14"/>
      <c r="F18" s="22"/>
      <c r="G18" s="22"/>
      <c r="N18" s="16"/>
    </row>
    <row r="19" spans="3:14">
      <c r="C19" s="9"/>
      <c r="D19" s="18"/>
      <c r="E19" s="19"/>
      <c r="F19" s="25"/>
      <c r="G19" s="25"/>
      <c r="N19" s="16"/>
    </row>
    <row r="20" spans="3:14">
      <c r="C20" s="9"/>
      <c r="D20" s="15"/>
      <c r="E20" s="14"/>
      <c r="F20" s="14"/>
      <c r="G20" s="22"/>
      <c r="N20" s="16"/>
    </row>
    <row r="21" spans="3:14">
      <c r="D21" s="17"/>
      <c r="E21" s="10"/>
      <c r="F21" s="10"/>
      <c r="G21" s="23"/>
      <c r="N21" s="16"/>
    </row>
    <row r="22" spans="3:14">
      <c r="C22" s="7"/>
      <c r="D22" s="21"/>
      <c r="E22" s="8"/>
      <c r="F22" s="24"/>
      <c r="G22" s="24"/>
      <c r="N22" s="16"/>
    </row>
    <row r="23" spans="3:14">
      <c r="D23" s="21"/>
      <c r="E23" s="8"/>
      <c r="F23" s="24"/>
      <c r="G23" s="24"/>
      <c r="N23" s="16"/>
    </row>
  </sheetData>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B2:AG238"/>
  <sheetViews>
    <sheetView tabSelected="1" topLeftCell="A80" zoomScale="70" zoomScaleNormal="70" workbookViewId="0">
      <selection activeCell="B123" sqref="B123:B136"/>
    </sheetView>
  </sheetViews>
  <sheetFormatPr defaultColWidth="10.6640625" defaultRowHeight="13.2"/>
  <cols>
    <col min="1" max="1" width="11.109375" style="31" customWidth="1"/>
    <col min="2" max="5" width="10.6640625" style="31"/>
    <col min="6" max="6" width="12.44140625" style="31" bestFit="1" customWidth="1"/>
    <col min="7" max="7" width="10.6640625" style="31"/>
    <col min="8" max="8" width="17.6640625" style="31" customWidth="1"/>
    <col min="9" max="9" width="20.88671875" style="31" bestFit="1" customWidth="1"/>
    <col min="10" max="10" width="4.109375" style="31" customWidth="1"/>
    <col min="11" max="11" width="39.33203125" style="31" customWidth="1"/>
    <col min="12" max="12" width="11.5546875" style="31" bestFit="1" customWidth="1"/>
    <col min="13" max="13" width="10.6640625" style="31"/>
    <col min="14" max="14" width="23.88671875" style="31" customWidth="1"/>
    <col min="15" max="19" width="10.6640625" style="31"/>
    <col min="20" max="20" width="15.33203125" style="31" customWidth="1"/>
    <col min="21" max="22" width="10.6640625" style="31"/>
    <col min="23" max="23" width="11.5546875" style="31" customWidth="1"/>
    <col min="24" max="24" width="12" style="31" customWidth="1"/>
    <col min="25" max="25" width="14" style="31" bestFit="1" customWidth="1"/>
    <col min="26" max="16384" width="10.6640625" style="31"/>
  </cols>
  <sheetData>
    <row r="2" spans="2:33" ht="13.8">
      <c r="N2" s="26"/>
      <c r="O2" s="26"/>
      <c r="P2" s="26"/>
      <c r="Q2" s="32" t="s">
        <v>53</v>
      </c>
      <c r="R2" s="32"/>
      <c r="S2" s="32" t="s">
        <v>54</v>
      </c>
      <c r="U2" s="33" t="s">
        <v>55</v>
      </c>
      <c r="V2" s="33" t="s">
        <v>56</v>
      </c>
      <c r="W2" s="33" t="s">
        <v>57</v>
      </c>
      <c r="X2" s="33"/>
    </row>
    <row r="3" spans="2:33" ht="19.8">
      <c r="B3" s="97" t="s">
        <v>64</v>
      </c>
      <c r="C3" s="98"/>
      <c r="D3" s="98"/>
      <c r="E3" s="98"/>
      <c r="F3" s="98"/>
      <c r="G3" s="98"/>
      <c r="H3" s="98"/>
      <c r="I3" s="99"/>
      <c r="K3" s="34" t="s">
        <v>58</v>
      </c>
      <c r="Q3" s="35" t="s">
        <v>59</v>
      </c>
      <c r="R3" s="35"/>
      <c r="S3" s="35" t="s">
        <v>60</v>
      </c>
      <c r="U3" s="33" t="s">
        <v>61</v>
      </c>
      <c r="V3" s="33" t="s">
        <v>62</v>
      </c>
      <c r="W3" s="33" t="s">
        <v>63</v>
      </c>
      <c r="X3" s="33"/>
    </row>
    <row r="4" spans="2:33" ht="15" thickBot="1">
      <c r="B4" s="100" t="s">
        <v>66</v>
      </c>
      <c r="C4" s="100" t="s">
        <v>67</v>
      </c>
      <c r="D4" s="100" t="s">
        <v>68</v>
      </c>
      <c r="E4" s="100" t="s">
        <v>69</v>
      </c>
      <c r="F4" s="101" t="s">
        <v>5</v>
      </c>
      <c r="G4" s="101" t="s">
        <v>6</v>
      </c>
      <c r="H4" s="102" t="s">
        <v>70</v>
      </c>
      <c r="I4" s="103" t="s">
        <v>71</v>
      </c>
      <c r="K4" s="39"/>
      <c r="N4" s="40" t="s">
        <v>65</v>
      </c>
      <c r="O4" s="40">
        <f>8760*3.6*10^-3</f>
        <v>31.536000000000001</v>
      </c>
    </row>
    <row r="5" spans="2:33" ht="15" thickBot="1">
      <c r="B5" s="104"/>
      <c r="C5" s="104" t="s">
        <v>60</v>
      </c>
      <c r="D5" s="105" t="s">
        <v>73</v>
      </c>
      <c r="E5" s="104">
        <v>0</v>
      </c>
      <c r="F5" s="106">
        <v>5</v>
      </c>
      <c r="G5" s="106">
        <v>5</v>
      </c>
      <c r="H5" s="107" t="s">
        <v>74</v>
      </c>
      <c r="I5" s="104" t="s">
        <v>75</v>
      </c>
      <c r="K5" s="44" t="s">
        <v>72</v>
      </c>
      <c r="AD5" s="26"/>
      <c r="AE5" s="26"/>
      <c r="AF5" s="26"/>
      <c r="AG5" s="26"/>
    </row>
    <row r="6" spans="2:33" ht="14.4">
      <c r="D6" s="47" t="s">
        <v>115</v>
      </c>
      <c r="F6" s="31">
        <f>W53/2</f>
        <v>4.3600963977676308</v>
      </c>
      <c r="G6" s="31">
        <f>W53/2</f>
        <v>4.3600963977676308</v>
      </c>
      <c r="H6" s="151" t="s">
        <v>122</v>
      </c>
      <c r="I6" s="152" t="s">
        <v>75</v>
      </c>
      <c r="K6" s="45" t="s">
        <v>76</v>
      </c>
      <c r="L6" s="160">
        <v>2010</v>
      </c>
      <c r="M6" s="160"/>
      <c r="N6" s="160" t="s">
        <v>77</v>
      </c>
      <c r="O6" s="160"/>
      <c r="P6" s="158">
        <v>2015</v>
      </c>
      <c r="Q6" s="159"/>
      <c r="R6" s="158">
        <v>2016</v>
      </c>
      <c r="S6" s="159"/>
      <c r="T6" s="158">
        <v>2017</v>
      </c>
      <c r="U6" s="159"/>
      <c r="V6" s="158">
        <v>2018</v>
      </c>
      <c r="W6" s="159"/>
      <c r="X6" s="158">
        <f>2019</f>
        <v>2019</v>
      </c>
      <c r="Y6" s="159"/>
      <c r="Z6" s="158">
        <v>2020</v>
      </c>
      <c r="AA6" s="159"/>
      <c r="AB6" s="158">
        <v>2025</v>
      </c>
      <c r="AC6" s="159"/>
      <c r="AD6" s="158">
        <v>2030</v>
      </c>
      <c r="AE6" s="159"/>
      <c r="AF6" s="158">
        <v>2035</v>
      </c>
      <c r="AG6" s="159"/>
    </row>
    <row r="7" spans="2:33" ht="14.4">
      <c r="B7" s="153"/>
      <c r="C7" s="153"/>
      <c r="D7" s="153"/>
      <c r="E7" s="153"/>
      <c r="F7" s="153"/>
      <c r="G7" s="153"/>
      <c r="H7" s="153"/>
      <c r="I7" s="153"/>
      <c r="K7" s="51"/>
      <c r="L7" s="52" t="s">
        <v>79</v>
      </c>
      <c r="M7" s="53" t="s">
        <v>80</v>
      </c>
      <c r="N7" s="52" t="s">
        <v>79</v>
      </c>
      <c r="O7" s="53" t="s">
        <v>80</v>
      </c>
      <c r="P7" s="52" t="s">
        <v>79</v>
      </c>
      <c r="Q7" s="53" t="s">
        <v>80</v>
      </c>
      <c r="R7" s="52" t="s">
        <v>79</v>
      </c>
      <c r="S7" s="53" t="s">
        <v>80</v>
      </c>
      <c r="T7" s="52" t="s">
        <v>79</v>
      </c>
      <c r="U7" s="53" t="s">
        <v>80</v>
      </c>
      <c r="V7" s="52" t="s">
        <v>79</v>
      </c>
      <c r="W7" s="53" t="s">
        <v>80</v>
      </c>
      <c r="X7" s="52" t="s">
        <v>79</v>
      </c>
      <c r="Y7" s="53" t="s">
        <v>80</v>
      </c>
      <c r="Z7" s="52" t="s">
        <v>79</v>
      </c>
      <c r="AA7" s="53" t="s">
        <v>80</v>
      </c>
      <c r="AB7" s="52" t="s">
        <v>79</v>
      </c>
      <c r="AC7" s="54" t="s">
        <v>80</v>
      </c>
      <c r="AD7" s="52" t="s">
        <v>79</v>
      </c>
      <c r="AE7" s="54" t="s">
        <v>80</v>
      </c>
      <c r="AF7" s="52" t="s">
        <v>79</v>
      </c>
      <c r="AG7" s="54" t="s">
        <v>80</v>
      </c>
    </row>
    <row r="8" spans="2:33" ht="14.4">
      <c r="K8" s="56" t="s">
        <v>81</v>
      </c>
      <c r="L8" s="57">
        <v>1.04</v>
      </c>
      <c r="M8" s="57">
        <v>1.04</v>
      </c>
      <c r="N8" s="57">
        <v>1.04</v>
      </c>
      <c r="O8" s="57">
        <v>1.04</v>
      </c>
      <c r="P8" s="57">
        <v>1.04</v>
      </c>
      <c r="Q8" s="57">
        <v>1.04</v>
      </c>
      <c r="R8" s="57">
        <v>1.04</v>
      </c>
      <c r="S8" s="57">
        <v>1.04</v>
      </c>
      <c r="T8" s="57">
        <v>1.04</v>
      </c>
      <c r="U8" s="57">
        <v>1.04</v>
      </c>
      <c r="V8" s="57">
        <v>1.04</v>
      </c>
      <c r="W8" s="57">
        <v>1.04</v>
      </c>
      <c r="X8" s="57">
        <v>1.04</v>
      </c>
      <c r="Y8" s="57">
        <v>1.04</v>
      </c>
      <c r="Z8" s="57">
        <v>1.04</v>
      </c>
      <c r="AA8" s="57">
        <v>1.04</v>
      </c>
      <c r="AB8" s="57">
        <v>1.04</v>
      </c>
      <c r="AC8" s="57">
        <v>1.04</v>
      </c>
      <c r="AD8" s="57">
        <v>1.04</v>
      </c>
      <c r="AE8" s="57">
        <v>1.04</v>
      </c>
      <c r="AF8" s="57">
        <v>1.04</v>
      </c>
      <c r="AG8" s="57">
        <v>1.04</v>
      </c>
    </row>
    <row r="9" spans="2:33" ht="14.4">
      <c r="B9" s="36" t="s">
        <v>109</v>
      </c>
      <c r="C9" s="37"/>
      <c r="D9" s="37"/>
      <c r="E9" s="37"/>
      <c r="F9" s="37"/>
      <c r="G9" s="37"/>
      <c r="H9" s="37"/>
      <c r="I9" s="38"/>
      <c r="K9" s="56" t="s">
        <v>82</v>
      </c>
      <c r="L9" s="58">
        <v>0</v>
      </c>
      <c r="M9" s="59">
        <v>0</v>
      </c>
      <c r="N9" s="58">
        <v>0</v>
      </c>
      <c r="O9" s="58">
        <v>0</v>
      </c>
      <c r="P9" s="60">
        <v>0.7</v>
      </c>
      <c r="Q9" s="60">
        <v>0.7</v>
      </c>
      <c r="R9" s="61">
        <v>0.7</v>
      </c>
      <c r="S9" s="61">
        <v>0.7</v>
      </c>
      <c r="T9" s="61">
        <v>0.7</v>
      </c>
      <c r="U9" s="61">
        <v>0.7</v>
      </c>
      <c r="V9" s="61">
        <v>0.7</v>
      </c>
      <c r="W9" s="61">
        <v>0.7</v>
      </c>
      <c r="X9" s="61">
        <v>0.7</v>
      </c>
      <c r="Y9" s="61">
        <v>0.7</v>
      </c>
      <c r="Z9" s="61">
        <v>0.7</v>
      </c>
      <c r="AA9" s="61">
        <v>0.7</v>
      </c>
      <c r="AB9" s="61">
        <v>0.7</v>
      </c>
      <c r="AC9" s="61">
        <v>0.7</v>
      </c>
      <c r="AD9" s="61">
        <v>0.7</v>
      </c>
      <c r="AE9" s="61">
        <v>0.7</v>
      </c>
      <c r="AF9" s="61">
        <v>0.7</v>
      </c>
      <c r="AG9" s="61">
        <v>0.7</v>
      </c>
    </row>
    <row r="10" spans="2:33" ht="15" thickBot="1">
      <c r="B10" s="41" t="s">
        <v>66</v>
      </c>
      <c r="C10" s="41" t="s">
        <v>67</v>
      </c>
      <c r="D10" s="41" t="s">
        <v>68</v>
      </c>
      <c r="E10" s="41" t="s">
        <v>69</v>
      </c>
      <c r="F10" s="42" t="s">
        <v>5</v>
      </c>
      <c r="G10" s="42" t="s">
        <v>6</v>
      </c>
      <c r="H10" s="43" t="s">
        <v>70</v>
      </c>
      <c r="I10" s="41" t="s">
        <v>71</v>
      </c>
      <c r="K10" s="56" t="s">
        <v>83</v>
      </c>
      <c r="L10" s="61">
        <v>2.0499999999999998</v>
      </c>
      <c r="M10" s="61">
        <v>2.0499999999999998</v>
      </c>
      <c r="N10" s="61">
        <v>2.0499999999999998</v>
      </c>
      <c r="O10" s="61">
        <v>2.0499999999999998</v>
      </c>
      <c r="P10" s="61">
        <v>2.0499999999999998</v>
      </c>
      <c r="Q10" s="61">
        <v>2.0499999999999998</v>
      </c>
      <c r="R10" s="61">
        <v>2.0499999999999998</v>
      </c>
      <c r="S10" s="61">
        <v>2.0499999999999998</v>
      </c>
      <c r="T10" s="61">
        <v>2.0499999999999998</v>
      </c>
      <c r="U10" s="61">
        <v>2.0499999999999998</v>
      </c>
      <c r="V10" s="61">
        <v>2.0499999999999998</v>
      </c>
      <c r="W10" s="61">
        <v>2.0499999999999998</v>
      </c>
      <c r="X10" s="61">
        <v>2.0499999999999998</v>
      </c>
      <c r="Y10" s="61">
        <v>2.0499999999999998</v>
      </c>
      <c r="Z10" s="61">
        <v>2.0499999999999998</v>
      </c>
      <c r="AA10" s="61">
        <v>2.0499999999999998</v>
      </c>
      <c r="AB10" s="61">
        <v>2.0499999999999998</v>
      </c>
      <c r="AC10" s="61">
        <v>2.0499999999999998</v>
      </c>
      <c r="AD10" s="61">
        <v>2.0499999999999998</v>
      </c>
      <c r="AE10" s="61">
        <v>2.0499999999999998</v>
      </c>
      <c r="AF10" s="61">
        <v>2.0499999999999998</v>
      </c>
      <c r="AG10" s="61">
        <v>2.0499999999999998</v>
      </c>
    </row>
    <row r="11" spans="2:33" ht="14.4">
      <c r="B11" s="162" t="s">
        <v>4</v>
      </c>
      <c r="C11" s="148" t="s">
        <v>114</v>
      </c>
      <c r="D11" s="47" t="s">
        <v>73</v>
      </c>
      <c r="E11" s="37">
        <v>2010</v>
      </c>
      <c r="F11" s="48">
        <f>M8*O4</f>
        <v>32.797440000000002</v>
      </c>
      <c r="G11" s="48"/>
      <c r="H11" s="49" t="s">
        <v>78</v>
      </c>
      <c r="I11" s="50" t="str">
        <f t="shared" ref="I11:I24" si="0">T29</f>
        <v>IMPELC-NODKW</v>
      </c>
      <c r="K11" s="56" t="s">
        <v>84</v>
      </c>
      <c r="L11" s="61">
        <v>0.7</v>
      </c>
      <c r="M11" s="62">
        <v>0.7</v>
      </c>
      <c r="N11" s="61">
        <v>0.7</v>
      </c>
      <c r="O11" s="61">
        <v>0.7</v>
      </c>
      <c r="P11" s="61">
        <v>0.7</v>
      </c>
      <c r="Q11" s="61">
        <v>0.7</v>
      </c>
      <c r="R11" s="61">
        <v>0.7</v>
      </c>
      <c r="S11" s="61">
        <v>0.7</v>
      </c>
      <c r="T11" s="61">
        <v>0.7</v>
      </c>
      <c r="U11" s="61">
        <v>0.7</v>
      </c>
      <c r="V11" s="61">
        <v>0.7</v>
      </c>
      <c r="W11" s="61">
        <v>0.7</v>
      </c>
      <c r="X11" s="61">
        <v>0.7</v>
      </c>
      <c r="Y11" s="61">
        <v>0.7</v>
      </c>
      <c r="Z11" s="61">
        <v>0.7</v>
      </c>
      <c r="AA11" s="61">
        <v>0.7</v>
      </c>
      <c r="AB11" s="61">
        <v>0.7</v>
      </c>
      <c r="AC11" s="61">
        <v>0.7</v>
      </c>
      <c r="AD11" s="61">
        <v>0.7</v>
      </c>
      <c r="AE11" s="61">
        <v>0.7</v>
      </c>
      <c r="AF11" s="61">
        <v>0.7</v>
      </c>
      <c r="AG11" s="61">
        <v>0.7</v>
      </c>
    </row>
    <row r="12" spans="2:33" ht="14.4">
      <c r="B12" s="162" t="s">
        <v>4</v>
      </c>
      <c r="C12" s="148" t="s">
        <v>114</v>
      </c>
      <c r="D12" s="47" t="s">
        <v>73</v>
      </c>
      <c r="E12" s="37">
        <v>2010</v>
      </c>
      <c r="F12" s="48">
        <f>L8*O4</f>
        <v>32.797440000000002</v>
      </c>
      <c r="G12" s="48"/>
      <c r="H12" s="49" t="s">
        <v>78</v>
      </c>
      <c r="I12" s="55" t="str">
        <f t="shared" si="0"/>
        <v>EXPELC-NODKW</v>
      </c>
      <c r="K12" s="56" t="s">
        <v>85</v>
      </c>
      <c r="L12" s="58">
        <v>0</v>
      </c>
      <c r="M12" s="59">
        <v>0</v>
      </c>
      <c r="N12" s="58">
        <v>0</v>
      </c>
      <c r="O12" s="58">
        <v>0</v>
      </c>
      <c r="P12" s="58">
        <v>0</v>
      </c>
      <c r="Q12" s="58">
        <v>0</v>
      </c>
      <c r="R12" s="58">
        <v>0</v>
      </c>
      <c r="S12" s="58">
        <v>0</v>
      </c>
      <c r="T12" s="58">
        <v>0</v>
      </c>
      <c r="U12" s="58">
        <v>0</v>
      </c>
      <c r="V12" s="63">
        <v>1.4</v>
      </c>
      <c r="W12" s="63">
        <v>1.4</v>
      </c>
      <c r="X12" s="61">
        <v>1.4</v>
      </c>
      <c r="Y12" s="61">
        <v>1.4</v>
      </c>
      <c r="Z12" s="61">
        <v>1.4</v>
      </c>
      <c r="AA12" s="61">
        <v>1.4</v>
      </c>
      <c r="AB12" s="62">
        <v>1.4</v>
      </c>
      <c r="AC12" s="61">
        <v>1.4</v>
      </c>
      <c r="AD12" s="61">
        <v>1.4</v>
      </c>
      <c r="AE12" s="62">
        <v>1.4</v>
      </c>
      <c r="AF12" s="64">
        <v>1.4</v>
      </c>
      <c r="AG12" s="61">
        <v>1.4</v>
      </c>
    </row>
    <row r="13" spans="2:33" ht="14.4">
      <c r="B13" s="162" t="s">
        <v>4</v>
      </c>
      <c r="C13" s="148" t="s">
        <v>114</v>
      </c>
      <c r="D13" s="47" t="s">
        <v>73</v>
      </c>
      <c r="E13" s="37">
        <v>2010</v>
      </c>
      <c r="F13" s="48">
        <f>M10*O4</f>
        <v>64.648799999999994</v>
      </c>
      <c r="G13" s="48">
        <f>M17*O4</f>
        <v>48.880800000000001</v>
      </c>
      <c r="H13" s="49" t="s">
        <v>78</v>
      </c>
      <c r="I13" s="55" t="str">
        <f>T31</f>
        <v>IMPELC-NOSE</v>
      </c>
      <c r="K13" s="56" t="s">
        <v>86</v>
      </c>
      <c r="L13" s="65">
        <v>0</v>
      </c>
      <c r="M13" s="66">
        <v>0</v>
      </c>
      <c r="N13" s="65">
        <v>0</v>
      </c>
      <c r="O13" s="65">
        <v>0</v>
      </c>
      <c r="P13" s="65">
        <v>0</v>
      </c>
      <c r="Q13" s="65">
        <v>0</v>
      </c>
      <c r="R13" s="65">
        <v>0</v>
      </c>
      <c r="S13" s="65">
        <v>0</v>
      </c>
      <c r="T13" s="65">
        <v>0</v>
      </c>
      <c r="U13" s="65">
        <v>0</v>
      </c>
      <c r="V13" s="67">
        <v>0</v>
      </c>
      <c r="W13" s="67">
        <v>0</v>
      </c>
      <c r="X13" s="67">
        <v>0</v>
      </c>
      <c r="Y13" s="67">
        <v>0</v>
      </c>
      <c r="Z13" s="63">
        <v>1.4</v>
      </c>
      <c r="AA13" s="63">
        <v>1.4</v>
      </c>
      <c r="AB13" s="61">
        <v>1.4</v>
      </c>
      <c r="AC13" s="61">
        <v>1.4</v>
      </c>
      <c r="AD13" s="61">
        <v>1.4</v>
      </c>
      <c r="AE13" s="62">
        <v>1.4</v>
      </c>
      <c r="AF13" s="61">
        <v>1.4</v>
      </c>
      <c r="AG13" s="61">
        <v>1.4</v>
      </c>
    </row>
    <row r="14" spans="2:33" ht="14.4">
      <c r="B14" s="162" t="s">
        <v>4</v>
      </c>
      <c r="C14" s="148" t="s">
        <v>114</v>
      </c>
      <c r="D14" s="47" t="s">
        <v>73</v>
      </c>
      <c r="E14" s="37">
        <v>2010</v>
      </c>
      <c r="F14" s="48">
        <f>L10*O4</f>
        <v>64.648799999999994</v>
      </c>
      <c r="G14" s="48">
        <f>L17*O4</f>
        <v>48.880800000000001</v>
      </c>
      <c r="H14" s="49" t="s">
        <v>78</v>
      </c>
      <c r="I14" s="55" t="str">
        <f t="shared" si="0"/>
        <v>EXPELC-NOSE</v>
      </c>
      <c r="K14" s="56" t="s">
        <v>87</v>
      </c>
      <c r="L14" s="65">
        <v>0</v>
      </c>
      <c r="M14" s="66">
        <v>0</v>
      </c>
      <c r="N14" s="65">
        <v>0</v>
      </c>
      <c r="O14" s="65">
        <v>0</v>
      </c>
      <c r="P14" s="65">
        <v>0</v>
      </c>
      <c r="Q14" s="65">
        <v>0</v>
      </c>
      <c r="R14" s="65">
        <v>0</v>
      </c>
      <c r="S14" s="65">
        <v>0</v>
      </c>
      <c r="T14" s="65">
        <v>0</v>
      </c>
      <c r="U14" s="65">
        <v>0</v>
      </c>
      <c r="V14" s="67">
        <v>0</v>
      </c>
      <c r="W14" s="67">
        <v>0</v>
      </c>
      <c r="X14" s="67">
        <v>0</v>
      </c>
      <c r="Y14" s="67">
        <v>0</v>
      </c>
      <c r="Z14" s="68">
        <f>1.4-Z20</f>
        <v>0.24999999999999978</v>
      </c>
      <c r="AA14" s="68">
        <f>1.4-AA20</f>
        <v>0.24999999999999978</v>
      </c>
      <c r="AB14" s="67">
        <v>0.25</v>
      </c>
      <c r="AC14" s="67">
        <v>0.25</v>
      </c>
      <c r="AD14" s="67">
        <v>0.25</v>
      </c>
      <c r="AE14" s="67">
        <v>0.25</v>
      </c>
      <c r="AF14" s="67">
        <v>0.25</v>
      </c>
      <c r="AG14" s="65">
        <v>0.25</v>
      </c>
    </row>
    <row r="15" spans="2:33" ht="14.4">
      <c r="B15" s="37"/>
      <c r="C15" s="148" t="s">
        <v>114</v>
      </c>
      <c r="D15" s="47" t="s">
        <v>73</v>
      </c>
      <c r="E15" s="37">
        <v>2010</v>
      </c>
      <c r="F15" s="48"/>
      <c r="G15" s="48"/>
      <c r="H15" s="49" t="s">
        <v>78</v>
      </c>
      <c r="I15" s="55" t="str">
        <f t="shared" si="0"/>
        <v>IMPELC-NODE</v>
      </c>
      <c r="K15" s="56" t="s">
        <v>88</v>
      </c>
      <c r="L15" s="69">
        <v>0</v>
      </c>
      <c r="M15" s="69">
        <v>0</v>
      </c>
      <c r="N15" s="69">
        <v>0</v>
      </c>
      <c r="O15" s="69">
        <v>0</v>
      </c>
      <c r="P15" s="69">
        <v>0</v>
      </c>
      <c r="Q15" s="69">
        <v>0</v>
      </c>
      <c r="R15" s="69">
        <v>0</v>
      </c>
      <c r="S15" s="69">
        <v>0</v>
      </c>
      <c r="T15" s="63">
        <v>0.7</v>
      </c>
      <c r="U15" s="63">
        <v>0.7</v>
      </c>
      <c r="V15" s="61">
        <v>0.7</v>
      </c>
      <c r="W15" s="61">
        <v>0.7</v>
      </c>
      <c r="X15" s="61">
        <v>0.7</v>
      </c>
      <c r="Y15" s="61">
        <v>0.7</v>
      </c>
      <c r="Z15" s="61">
        <v>0.7</v>
      </c>
      <c r="AA15" s="61">
        <v>0.7</v>
      </c>
      <c r="AB15" s="61">
        <v>0.7</v>
      </c>
      <c r="AC15" s="61">
        <v>0.7</v>
      </c>
      <c r="AD15" s="61">
        <v>0.7</v>
      </c>
      <c r="AE15" s="61">
        <v>0.7</v>
      </c>
      <c r="AF15" s="67">
        <v>0.7</v>
      </c>
      <c r="AG15" s="67">
        <v>0.7</v>
      </c>
    </row>
    <row r="16" spans="2:33" ht="14.4">
      <c r="B16" s="55"/>
      <c r="C16" s="148" t="s">
        <v>114</v>
      </c>
      <c r="D16" s="47" t="s">
        <v>73</v>
      </c>
      <c r="E16" s="55">
        <v>2010</v>
      </c>
      <c r="F16" s="48"/>
      <c r="G16" s="48"/>
      <c r="H16" s="49" t="s">
        <v>78</v>
      </c>
      <c r="I16" s="55" t="str">
        <f t="shared" si="0"/>
        <v>EXPELC-NODE</v>
      </c>
    </row>
    <row r="17" spans="2:33" ht="14.4">
      <c r="B17" s="55"/>
      <c r="C17" s="148" t="s">
        <v>114</v>
      </c>
      <c r="D17" s="47" t="s">
        <v>73</v>
      </c>
      <c r="E17" s="55">
        <v>2010</v>
      </c>
      <c r="F17" s="48">
        <f>M11*O4</f>
        <v>22.075199999999999</v>
      </c>
      <c r="G17" s="48"/>
      <c r="H17" s="49" t="s">
        <v>78</v>
      </c>
      <c r="I17" s="55" t="str">
        <f t="shared" si="0"/>
        <v>IMPELC-NONL</v>
      </c>
      <c r="J17" s="70"/>
      <c r="K17" s="56" t="s">
        <v>89</v>
      </c>
      <c r="L17" s="61">
        <v>1.55</v>
      </c>
      <c r="M17" s="61">
        <v>1.55</v>
      </c>
      <c r="N17" s="61">
        <f t="shared" ref="N17:AG17" si="1">L17</f>
        <v>1.55</v>
      </c>
      <c r="O17" s="61">
        <f t="shared" si="1"/>
        <v>1.55</v>
      </c>
      <c r="P17" s="61">
        <f t="shared" si="1"/>
        <v>1.55</v>
      </c>
      <c r="Q17" s="61">
        <f t="shared" si="1"/>
        <v>1.55</v>
      </c>
      <c r="R17" s="61">
        <f t="shared" si="1"/>
        <v>1.55</v>
      </c>
      <c r="S17" s="61">
        <f t="shared" si="1"/>
        <v>1.55</v>
      </c>
      <c r="T17" s="61">
        <f t="shared" si="1"/>
        <v>1.55</v>
      </c>
      <c r="U17" s="61">
        <f t="shared" si="1"/>
        <v>1.55</v>
      </c>
      <c r="V17" s="61">
        <f t="shared" si="1"/>
        <v>1.55</v>
      </c>
      <c r="W17" s="61">
        <f t="shared" si="1"/>
        <v>1.55</v>
      </c>
      <c r="X17" s="61">
        <f t="shared" si="1"/>
        <v>1.55</v>
      </c>
      <c r="Y17" s="61">
        <f t="shared" si="1"/>
        <v>1.55</v>
      </c>
      <c r="Z17" s="61">
        <f t="shared" si="1"/>
        <v>1.55</v>
      </c>
      <c r="AA17" s="61">
        <f t="shared" si="1"/>
        <v>1.55</v>
      </c>
      <c r="AB17" s="61">
        <f t="shared" si="1"/>
        <v>1.55</v>
      </c>
      <c r="AC17" s="61">
        <f t="shared" si="1"/>
        <v>1.55</v>
      </c>
      <c r="AD17" s="61">
        <f t="shared" si="1"/>
        <v>1.55</v>
      </c>
      <c r="AE17" s="61">
        <f t="shared" si="1"/>
        <v>1.55</v>
      </c>
      <c r="AF17" s="61">
        <f t="shared" si="1"/>
        <v>1.55</v>
      </c>
      <c r="AG17" s="61">
        <f t="shared" si="1"/>
        <v>1.55</v>
      </c>
    </row>
    <row r="18" spans="2:33" ht="14.4">
      <c r="B18" s="55"/>
      <c r="C18" s="148" t="s">
        <v>114</v>
      </c>
      <c r="D18" s="47" t="s">
        <v>73</v>
      </c>
      <c r="E18" s="55">
        <v>2010</v>
      </c>
      <c r="F18" s="48">
        <f>L11*O4</f>
        <v>22.075199999999999</v>
      </c>
      <c r="G18" s="48"/>
      <c r="H18" s="49" t="s">
        <v>78</v>
      </c>
      <c r="I18" s="55" t="str">
        <f t="shared" si="0"/>
        <v>EXPELC-NONL</v>
      </c>
      <c r="J18" s="70"/>
      <c r="K18" s="56" t="s">
        <v>90</v>
      </c>
      <c r="L18" s="71">
        <v>0.1</v>
      </c>
      <c r="M18" s="71">
        <v>0.1</v>
      </c>
      <c r="N18" s="71">
        <v>0.1</v>
      </c>
      <c r="O18" s="71">
        <v>0.1</v>
      </c>
      <c r="P18" s="71">
        <v>0.1</v>
      </c>
      <c r="Q18" s="71">
        <v>0.1</v>
      </c>
      <c r="R18" s="71">
        <v>0.1</v>
      </c>
      <c r="S18" s="71">
        <v>0.1</v>
      </c>
      <c r="T18" s="71">
        <v>0.1</v>
      </c>
      <c r="U18" s="71">
        <v>0.1</v>
      </c>
      <c r="V18" s="71">
        <v>0.1</v>
      </c>
      <c r="W18" s="71">
        <v>0.1</v>
      </c>
      <c r="X18" s="71">
        <v>0.1</v>
      </c>
      <c r="Y18" s="71">
        <v>0.1</v>
      </c>
      <c r="Z18" s="71">
        <v>0.1</v>
      </c>
      <c r="AA18" s="71">
        <v>0.1</v>
      </c>
      <c r="AB18" s="71">
        <v>0.1</v>
      </c>
      <c r="AC18" s="71">
        <v>0.1</v>
      </c>
      <c r="AD18" s="71">
        <v>0.1</v>
      </c>
      <c r="AE18" s="71">
        <v>0.1</v>
      </c>
      <c r="AF18" s="71">
        <v>0.1</v>
      </c>
      <c r="AG18" s="71">
        <v>0.1</v>
      </c>
    </row>
    <row r="19" spans="2:33" ht="14.4">
      <c r="B19" s="55"/>
      <c r="C19" s="148" t="s">
        <v>114</v>
      </c>
      <c r="D19" s="47" t="s">
        <v>73</v>
      </c>
      <c r="E19" s="55">
        <v>2010</v>
      </c>
      <c r="F19" s="48"/>
      <c r="G19" s="48">
        <f>M19*O4</f>
        <v>1.5768000000000002</v>
      </c>
      <c r="H19" s="49" t="s">
        <v>78</v>
      </c>
      <c r="I19" s="55" t="str">
        <f t="shared" si="0"/>
        <v>IMPELC-NORU</v>
      </c>
      <c r="J19" s="70"/>
      <c r="K19" s="56" t="s">
        <v>91</v>
      </c>
      <c r="L19" s="58">
        <v>0</v>
      </c>
      <c r="M19" s="59">
        <v>0.05</v>
      </c>
      <c r="N19" s="58">
        <v>0</v>
      </c>
      <c r="O19" s="58">
        <v>0.05</v>
      </c>
      <c r="P19" s="58">
        <v>0</v>
      </c>
      <c r="Q19" s="61">
        <v>0.05</v>
      </c>
      <c r="R19" s="59">
        <v>0</v>
      </c>
      <c r="S19" s="61">
        <v>0.05</v>
      </c>
      <c r="T19" s="58">
        <v>0</v>
      </c>
      <c r="U19" s="61">
        <v>0.05</v>
      </c>
      <c r="V19" s="58">
        <v>0</v>
      </c>
      <c r="W19" s="61">
        <v>0.05</v>
      </c>
      <c r="X19" s="58">
        <v>0</v>
      </c>
      <c r="Y19" s="61">
        <v>0.05</v>
      </c>
      <c r="Z19" s="59">
        <v>0</v>
      </c>
      <c r="AA19" s="61">
        <v>0.05</v>
      </c>
      <c r="AB19" s="59">
        <v>0</v>
      </c>
      <c r="AC19" s="61">
        <v>0.05</v>
      </c>
      <c r="AD19" s="58">
        <v>0</v>
      </c>
      <c r="AE19" s="61">
        <v>0.05</v>
      </c>
      <c r="AF19" s="58">
        <v>0</v>
      </c>
      <c r="AG19" s="61">
        <v>0.05</v>
      </c>
    </row>
    <row r="20" spans="2:33" ht="14.4">
      <c r="B20" s="55"/>
      <c r="C20" s="148" t="s">
        <v>114</v>
      </c>
      <c r="D20" s="47" t="s">
        <v>73</v>
      </c>
      <c r="E20" s="55">
        <v>2010</v>
      </c>
      <c r="F20" s="48"/>
      <c r="G20" s="48">
        <f>L19*O4</f>
        <v>0</v>
      </c>
      <c r="H20" s="49" t="s">
        <v>78</v>
      </c>
      <c r="I20" s="55" t="str">
        <f t="shared" si="0"/>
        <v>EXPELC-NORU</v>
      </c>
      <c r="J20" s="70"/>
      <c r="K20" s="56" t="s">
        <v>92</v>
      </c>
      <c r="L20" s="65">
        <v>0</v>
      </c>
      <c r="M20" s="66">
        <v>0</v>
      </c>
      <c r="N20" s="65">
        <v>0</v>
      </c>
      <c r="O20" s="65">
        <v>0</v>
      </c>
      <c r="P20" s="65">
        <v>0</v>
      </c>
      <c r="Q20" s="65">
        <v>0</v>
      </c>
      <c r="R20" s="65">
        <v>0</v>
      </c>
      <c r="S20" s="65">
        <v>0</v>
      </c>
      <c r="T20" s="65">
        <v>0</v>
      </c>
      <c r="U20" s="65">
        <v>0</v>
      </c>
      <c r="V20" s="65">
        <v>0</v>
      </c>
      <c r="W20" s="65">
        <v>0</v>
      </c>
      <c r="X20" s="65">
        <v>0</v>
      </c>
      <c r="Y20" s="67">
        <v>0</v>
      </c>
      <c r="Z20" s="68">
        <f>2.7-Z17</f>
        <v>1.1500000000000001</v>
      </c>
      <c r="AA20" s="68">
        <f>2.7-AA17</f>
        <v>1.1500000000000001</v>
      </c>
      <c r="AB20" s="74">
        <f t="shared" ref="AB20:AG20" si="2">Z20</f>
        <v>1.1500000000000001</v>
      </c>
      <c r="AC20" s="75">
        <f t="shared" si="2"/>
        <v>1.1500000000000001</v>
      </c>
      <c r="AD20" s="74">
        <f t="shared" si="2"/>
        <v>1.1500000000000001</v>
      </c>
      <c r="AE20" s="75">
        <f t="shared" si="2"/>
        <v>1.1500000000000001</v>
      </c>
      <c r="AF20" s="74">
        <f t="shared" si="2"/>
        <v>1.1500000000000001</v>
      </c>
      <c r="AG20" s="75">
        <f t="shared" si="2"/>
        <v>1.1500000000000001</v>
      </c>
    </row>
    <row r="21" spans="2:33" ht="14.4">
      <c r="B21" s="55"/>
      <c r="C21" s="148" t="s">
        <v>114</v>
      </c>
      <c r="D21" s="47" t="s">
        <v>73</v>
      </c>
      <c r="E21" s="55">
        <v>2010</v>
      </c>
      <c r="F21" s="48"/>
      <c r="G21" s="48"/>
      <c r="H21" s="49" t="s">
        <v>78</v>
      </c>
      <c r="I21" s="55" t="str">
        <f t="shared" si="0"/>
        <v>IMPELC-NOUK</v>
      </c>
      <c r="J21" s="70"/>
      <c r="AB21" s="79"/>
    </row>
    <row r="22" spans="2:33" ht="14.4">
      <c r="B22" s="55"/>
      <c r="C22" s="148" t="s">
        <v>114</v>
      </c>
      <c r="D22" s="47" t="s">
        <v>73</v>
      </c>
      <c r="E22" s="55">
        <v>2010</v>
      </c>
      <c r="F22" s="48"/>
      <c r="G22" s="48"/>
      <c r="H22" s="49" t="s">
        <v>78</v>
      </c>
      <c r="I22" s="55" t="str">
        <f t="shared" si="0"/>
        <v>EXPELC-NOUK</v>
      </c>
      <c r="J22" s="70"/>
      <c r="L22" s="80"/>
      <c r="M22" s="80"/>
      <c r="N22" s="80"/>
      <c r="O22" s="80"/>
      <c r="P22" s="80"/>
      <c r="AB22" s="81"/>
      <c r="AC22" s="82"/>
      <c r="AD22" s="81"/>
      <c r="AE22" s="82"/>
    </row>
    <row r="23" spans="2:33" ht="14.4">
      <c r="B23" s="162" t="s">
        <v>4</v>
      </c>
      <c r="C23" s="148" t="s">
        <v>114</v>
      </c>
      <c r="D23" s="47" t="s">
        <v>73</v>
      </c>
      <c r="E23" s="55">
        <v>2010</v>
      </c>
      <c r="F23" s="48"/>
      <c r="G23" s="48">
        <f>M18*O4</f>
        <v>3.1536000000000004</v>
      </c>
      <c r="H23" s="49" t="s">
        <v>78</v>
      </c>
      <c r="I23" s="55" t="str">
        <f t="shared" si="0"/>
        <v>IMPELC-NOFI</v>
      </c>
      <c r="J23" s="70"/>
      <c r="L23" s="80"/>
      <c r="M23" s="80"/>
      <c r="N23" s="80"/>
      <c r="O23" s="80"/>
      <c r="P23" s="80"/>
      <c r="Z23" s="83"/>
      <c r="AB23" s="81"/>
      <c r="AC23" s="82"/>
      <c r="AD23" s="81"/>
      <c r="AE23" s="82"/>
    </row>
    <row r="24" spans="2:33" ht="14.4">
      <c r="B24" s="162" t="s">
        <v>4</v>
      </c>
      <c r="C24" s="148" t="s">
        <v>114</v>
      </c>
      <c r="D24" s="47" t="s">
        <v>73</v>
      </c>
      <c r="E24" s="72">
        <v>2010</v>
      </c>
      <c r="F24" s="73"/>
      <c r="G24" s="73">
        <f>L18*O4</f>
        <v>3.1536000000000004</v>
      </c>
      <c r="H24" s="49" t="s">
        <v>78</v>
      </c>
      <c r="I24" s="72" t="str">
        <f t="shared" si="0"/>
        <v>EXPELC-NOFI</v>
      </c>
      <c r="J24" s="70"/>
      <c r="L24" s="80"/>
      <c r="M24" s="80"/>
      <c r="N24" s="80"/>
      <c r="O24" s="80"/>
      <c r="P24" s="80"/>
      <c r="AB24" s="84"/>
      <c r="AC24" s="84"/>
      <c r="AD24" s="85"/>
      <c r="AE24" s="85"/>
    </row>
    <row r="25" spans="2:33" ht="14.4">
      <c r="B25" s="162" t="s">
        <v>4</v>
      </c>
      <c r="C25" s="149" t="s">
        <v>114</v>
      </c>
      <c r="D25" s="77" t="s">
        <v>73</v>
      </c>
      <c r="E25" s="50">
        <v>2012</v>
      </c>
      <c r="F25" s="48">
        <f>F11</f>
        <v>32.797440000000002</v>
      </c>
      <c r="G25" s="48"/>
      <c r="H25" s="78" t="s">
        <v>78</v>
      </c>
      <c r="I25" s="55" t="str">
        <f t="shared" ref="I25:I38" si="3">T29</f>
        <v>IMPELC-NODKW</v>
      </c>
      <c r="J25" s="70"/>
      <c r="L25" s="80"/>
      <c r="M25" s="80"/>
      <c r="N25" s="80"/>
      <c r="O25" s="80"/>
      <c r="P25" s="80"/>
    </row>
    <row r="26" spans="2:33" ht="14.4">
      <c r="B26" s="162" t="s">
        <v>4</v>
      </c>
      <c r="C26" s="148" t="s">
        <v>114</v>
      </c>
      <c r="D26" s="47" t="s">
        <v>73</v>
      </c>
      <c r="E26" s="55">
        <v>2012</v>
      </c>
      <c r="F26" s="48">
        <f>F12</f>
        <v>32.797440000000002</v>
      </c>
      <c r="G26" s="48"/>
      <c r="H26" s="49" t="s">
        <v>78</v>
      </c>
      <c r="I26" s="55" t="str">
        <f t="shared" si="3"/>
        <v>EXPELC-NODKW</v>
      </c>
      <c r="J26" s="70"/>
      <c r="L26" s="80"/>
      <c r="M26" s="80"/>
      <c r="N26" s="80"/>
      <c r="O26" s="80"/>
      <c r="P26" s="80"/>
    </row>
    <row r="27" spans="2:33" ht="14.4">
      <c r="B27" s="162" t="s">
        <v>4</v>
      </c>
      <c r="C27" s="148" t="s">
        <v>114</v>
      </c>
      <c r="D27" s="47" t="s">
        <v>73</v>
      </c>
      <c r="E27" s="55">
        <v>2012</v>
      </c>
      <c r="F27" s="48">
        <f>F13</f>
        <v>64.648799999999994</v>
      </c>
      <c r="G27" s="48">
        <f>G13</f>
        <v>48.880800000000001</v>
      </c>
      <c r="H27" s="49" t="s">
        <v>78</v>
      </c>
      <c r="I27" s="55" t="str">
        <f t="shared" si="3"/>
        <v>IMPELC-NOSE</v>
      </c>
      <c r="J27" s="70"/>
      <c r="S27" s="86"/>
      <c r="T27" s="86"/>
      <c r="X27" s="83"/>
    </row>
    <row r="28" spans="2:33" ht="14.4">
      <c r="B28" s="162" t="s">
        <v>4</v>
      </c>
      <c r="C28" s="148" t="s">
        <v>114</v>
      </c>
      <c r="D28" s="47" t="s">
        <v>73</v>
      </c>
      <c r="E28" s="55">
        <v>2012</v>
      </c>
      <c r="F28" s="48">
        <f>F14</f>
        <v>64.648799999999994</v>
      </c>
      <c r="G28" s="48">
        <f>G14</f>
        <v>48.880800000000001</v>
      </c>
      <c r="H28" s="49" t="s">
        <v>78</v>
      </c>
      <c r="I28" s="55" t="str">
        <f t="shared" si="3"/>
        <v>EXPELC-NOSE</v>
      </c>
      <c r="J28" s="70"/>
      <c r="T28" s="44" t="s">
        <v>93</v>
      </c>
    </row>
    <row r="29" spans="2:33" ht="14.4">
      <c r="B29" s="37"/>
      <c r="C29" s="148" t="s">
        <v>114</v>
      </c>
      <c r="D29" s="47" t="s">
        <v>73</v>
      </c>
      <c r="E29" s="55">
        <v>2012</v>
      </c>
      <c r="F29" s="48"/>
      <c r="G29" s="48"/>
      <c r="H29" s="49" t="s">
        <v>78</v>
      </c>
      <c r="I29" s="55" t="str">
        <f t="shared" si="3"/>
        <v>IMPELC-NODE</v>
      </c>
      <c r="J29" s="70"/>
      <c r="L29" s="83"/>
      <c r="T29" s="146" t="s">
        <v>112</v>
      </c>
    </row>
    <row r="30" spans="2:33" ht="14.4">
      <c r="B30" s="55"/>
      <c r="C30" s="148" t="s">
        <v>114</v>
      </c>
      <c r="D30" s="47" t="s">
        <v>73</v>
      </c>
      <c r="E30" s="55">
        <v>2012</v>
      </c>
      <c r="F30" s="48"/>
      <c r="G30" s="48"/>
      <c r="H30" s="49" t="s">
        <v>78</v>
      </c>
      <c r="I30" s="55" t="str">
        <f t="shared" si="3"/>
        <v>EXPELC-NODE</v>
      </c>
      <c r="J30" s="70"/>
      <c r="T30" s="147" t="s">
        <v>113</v>
      </c>
    </row>
    <row r="31" spans="2:33" ht="14.4">
      <c r="B31" s="55"/>
      <c r="C31" s="148" t="s">
        <v>114</v>
      </c>
      <c r="D31" s="47" t="s">
        <v>73</v>
      </c>
      <c r="E31" s="55">
        <v>2012</v>
      </c>
      <c r="F31" s="48">
        <f>F17</f>
        <v>22.075199999999999</v>
      </c>
      <c r="G31" s="48"/>
      <c r="H31" s="49" t="s">
        <v>78</v>
      </c>
      <c r="I31" s="55" t="str">
        <f t="shared" si="3"/>
        <v>IMPELC-NONL</v>
      </c>
      <c r="J31" s="70"/>
      <c r="T31" s="90" t="s">
        <v>94</v>
      </c>
    </row>
    <row r="32" spans="2:33" ht="13.5" customHeight="1">
      <c r="B32" s="55"/>
      <c r="C32" s="148" t="s">
        <v>114</v>
      </c>
      <c r="D32" s="47" t="s">
        <v>73</v>
      </c>
      <c r="E32" s="55">
        <v>2012</v>
      </c>
      <c r="F32" s="48">
        <f>F18</f>
        <v>22.075199999999999</v>
      </c>
      <c r="G32" s="48"/>
      <c r="H32" s="49" t="s">
        <v>78</v>
      </c>
      <c r="I32" s="55" t="str">
        <f t="shared" si="3"/>
        <v>EXPELC-NONL</v>
      </c>
      <c r="J32" s="70"/>
      <c r="T32" s="90" t="s">
        <v>95</v>
      </c>
    </row>
    <row r="33" spans="2:20" ht="14.4">
      <c r="B33" s="55"/>
      <c r="C33" s="148" t="s">
        <v>114</v>
      </c>
      <c r="D33" s="47" t="s">
        <v>73</v>
      </c>
      <c r="E33" s="55">
        <v>2012</v>
      </c>
      <c r="F33" s="48"/>
      <c r="G33" s="48">
        <f>G19</f>
        <v>1.5768000000000002</v>
      </c>
      <c r="H33" s="49" t="s">
        <v>78</v>
      </c>
      <c r="I33" s="55" t="str">
        <f t="shared" si="3"/>
        <v>IMPELC-NORU</v>
      </c>
      <c r="J33" s="70"/>
      <c r="T33" s="55" t="s">
        <v>7</v>
      </c>
    </row>
    <row r="34" spans="2:20" ht="14.4">
      <c r="B34" s="55"/>
      <c r="C34" s="148" t="s">
        <v>114</v>
      </c>
      <c r="D34" s="47" t="s">
        <v>73</v>
      </c>
      <c r="E34" s="55">
        <v>2012</v>
      </c>
      <c r="F34" s="48"/>
      <c r="G34" s="48">
        <f>G20</f>
        <v>0</v>
      </c>
      <c r="H34" s="49" t="s">
        <v>78</v>
      </c>
      <c r="I34" s="55" t="str">
        <f t="shared" si="3"/>
        <v>EXPELC-NORU</v>
      </c>
      <c r="J34" s="70"/>
      <c r="T34" s="55" t="s">
        <v>8</v>
      </c>
    </row>
    <row r="35" spans="2:20" ht="14.4">
      <c r="B35" s="55"/>
      <c r="C35" s="148" t="s">
        <v>114</v>
      </c>
      <c r="D35" s="47" t="s">
        <v>73</v>
      </c>
      <c r="E35" s="55">
        <v>2012</v>
      </c>
      <c r="F35" s="48"/>
      <c r="G35" s="48"/>
      <c r="H35" s="49" t="s">
        <v>78</v>
      </c>
      <c r="I35" s="55" t="str">
        <f t="shared" si="3"/>
        <v>IMPELC-NOUK</v>
      </c>
      <c r="J35" s="70"/>
      <c r="T35" s="55" t="s">
        <v>9</v>
      </c>
    </row>
    <row r="36" spans="2:20" ht="14.4">
      <c r="B36" s="55"/>
      <c r="C36" s="148" t="s">
        <v>114</v>
      </c>
      <c r="D36" s="47" t="s">
        <v>73</v>
      </c>
      <c r="E36" s="55">
        <v>2012</v>
      </c>
      <c r="F36" s="48"/>
      <c r="G36" s="48"/>
      <c r="H36" s="49" t="s">
        <v>78</v>
      </c>
      <c r="I36" s="55" t="str">
        <f t="shared" si="3"/>
        <v>EXPELC-NOUK</v>
      </c>
      <c r="J36" s="70"/>
      <c r="T36" s="55" t="s">
        <v>10</v>
      </c>
    </row>
    <row r="37" spans="2:20" ht="14.4">
      <c r="B37" s="162" t="s">
        <v>4</v>
      </c>
      <c r="C37" s="148" t="s">
        <v>114</v>
      </c>
      <c r="D37" s="47" t="s">
        <v>73</v>
      </c>
      <c r="E37" s="55">
        <v>2012</v>
      </c>
      <c r="F37" s="48"/>
      <c r="G37" s="48">
        <f>G23</f>
        <v>3.1536000000000004</v>
      </c>
      <c r="H37" s="49" t="s">
        <v>78</v>
      </c>
      <c r="I37" s="55" t="str">
        <f t="shared" si="3"/>
        <v>IMPELC-NOFI</v>
      </c>
      <c r="J37" s="70"/>
      <c r="T37" s="55" t="s">
        <v>11</v>
      </c>
    </row>
    <row r="38" spans="2:20" ht="14.4">
      <c r="B38" s="162" t="s">
        <v>4</v>
      </c>
      <c r="C38" s="148" t="s">
        <v>114</v>
      </c>
      <c r="D38" s="88" t="s">
        <v>73</v>
      </c>
      <c r="E38" s="72">
        <v>2012</v>
      </c>
      <c r="F38" s="73"/>
      <c r="G38" s="73">
        <f>G24</f>
        <v>3.1536000000000004</v>
      </c>
      <c r="H38" s="49" t="s">
        <v>78</v>
      </c>
      <c r="I38" s="55" t="str">
        <f t="shared" si="3"/>
        <v>EXPELC-NOFI</v>
      </c>
      <c r="J38" s="70"/>
      <c r="T38" s="55" t="s">
        <v>12</v>
      </c>
    </row>
    <row r="39" spans="2:20" ht="14.4">
      <c r="B39" s="162" t="s">
        <v>4</v>
      </c>
      <c r="C39" s="149" t="s">
        <v>114</v>
      </c>
      <c r="D39" s="47" t="s">
        <v>73</v>
      </c>
      <c r="E39" s="50">
        <v>2015</v>
      </c>
      <c r="F39" s="48">
        <f>F25+Q9*O4</f>
        <v>54.872640000000004</v>
      </c>
      <c r="G39" s="48"/>
      <c r="H39" s="78" t="s">
        <v>78</v>
      </c>
      <c r="I39" s="50" t="str">
        <f t="shared" ref="I39:I52" si="4">T29</f>
        <v>IMPELC-NODKW</v>
      </c>
      <c r="J39" s="70"/>
      <c r="T39" s="55" t="s">
        <v>13</v>
      </c>
    </row>
    <row r="40" spans="2:20" ht="14.4">
      <c r="B40" s="162" t="s">
        <v>4</v>
      </c>
      <c r="C40" s="148" t="s">
        <v>114</v>
      </c>
      <c r="D40" s="47" t="s">
        <v>73</v>
      </c>
      <c r="E40" s="55">
        <v>2015</v>
      </c>
      <c r="F40" s="48">
        <f>F26+P9*O4</f>
        <v>54.872640000000004</v>
      </c>
      <c r="G40" s="48"/>
      <c r="H40" s="49" t="s">
        <v>78</v>
      </c>
      <c r="I40" s="55" t="str">
        <f t="shared" si="4"/>
        <v>EXPELC-NODKW</v>
      </c>
      <c r="J40" s="70"/>
      <c r="T40" s="55" t="s">
        <v>14</v>
      </c>
    </row>
    <row r="41" spans="2:20" ht="14.4">
      <c r="B41" s="162" t="s">
        <v>4</v>
      </c>
      <c r="C41" s="148" t="s">
        <v>114</v>
      </c>
      <c r="D41" s="47" t="s">
        <v>73</v>
      </c>
      <c r="E41" s="55">
        <v>2015</v>
      </c>
      <c r="F41" s="48">
        <f>F27</f>
        <v>64.648799999999994</v>
      </c>
      <c r="G41" s="48">
        <f>G27</f>
        <v>48.880800000000001</v>
      </c>
      <c r="H41" s="49" t="s">
        <v>78</v>
      </c>
      <c r="I41" s="55" t="str">
        <f t="shared" si="4"/>
        <v>IMPELC-NOSE</v>
      </c>
      <c r="J41" s="70"/>
      <c r="T41" s="55" t="s">
        <v>15</v>
      </c>
    </row>
    <row r="42" spans="2:20" ht="14.4">
      <c r="B42" s="162" t="s">
        <v>4</v>
      </c>
      <c r="C42" s="148" t="s">
        <v>114</v>
      </c>
      <c r="D42" s="47" t="s">
        <v>73</v>
      </c>
      <c r="E42" s="55">
        <v>2015</v>
      </c>
      <c r="F42" s="48">
        <f>F28</f>
        <v>64.648799999999994</v>
      </c>
      <c r="G42" s="48">
        <f>G28</f>
        <v>48.880800000000001</v>
      </c>
      <c r="H42" s="49" t="s">
        <v>78</v>
      </c>
      <c r="I42" s="55" t="str">
        <f t="shared" si="4"/>
        <v>EXPELC-NOSE</v>
      </c>
      <c r="J42" s="70"/>
      <c r="T42" s="72" t="s">
        <v>16</v>
      </c>
    </row>
    <row r="43" spans="2:20" ht="14.4">
      <c r="B43" s="37"/>
      <c r="C43" s="148" t="s">
        <v>114</v>
      </c>
      <c r="D43" s="47" t="s">
        <v>73</v>
      </c>
      <c r="E43" s="55">
        <v>2015</v>
      </c>
      <c r="F43" s="48"/>
      <c r="G43" s="48"/>
      <c r="H43" s="49" t="s">
        <v>78</v>
      </c>
      <c r="I43" s="55" t="str">
        <f t="shared" si="4"/>
        <v>IMPELC-NODE</v>
      </c>
      <c r="J43" s="70"/>
    </row>
    <row r="44" spans="2:20" ht="14.4">
      <c r="B44" s="55"/>
      <c r="C44" s="148" t="s">
        <v>114</v>
      </c>
      <c r="D44" s="47" t="s">
        <v>73</v>
      </c>
      <c r="E44" s="55">
        <v>2015</v>
      </c>
      <c r="F44" s="48"/>
      <c r="G44" s="48"/>
      <c r="H44" s="49" t="s">
        <v>78</v>
      </c>
      <c r="I44" s="55" t="str">
        <f t="shared" si="4"/>
        <v>EXPELC-NODE</v>
      </c>
      <c r="J44" s="86"/>
    </row>
    <row r="45" spans="2:20" ht="14.4">
      <c r="B45" s="55"/>
      <c r="C45" s="148" t="s">
        <v>114</v>
      </c>
      <c r="D45" s="47" t="s">
        <v>73</v>
      </c>
      <c r="E45" s="55">
        <v>2015</v>
      </c>
      <c r="F45" s="48">
        <f>F31</f>
        <v>22.075199999999999</v>
      </c>
      <c r="G45" s="48"/>
      <c r="H45" s="49" t="s">
        <v>78</v>
      </c>
      <c r="I45" s="55" t="str">
        <f t="shared" si="4"/>
        <v>IMPELC-NONL</v>
      </c>
      <c r="J45" s="86"/>
    </row>
    <row r="46" spans="2:20" ht="14.4">
      <c r="B46" s="55"/>
      <c r="C46" s="148" t="s">
        <v>114</v>
      </c>
      <c r="D46" s="47" t="s">
        <v>73</v>
      </c>
      <c r="E46" s="55">
        <v>2015</v>
      </c>
      <c r="F46" s="48">
        <f>F32</f>
        <v>22.075199999999999</v>
      </c>
      <c r="G46" s="48"/>
      <c r="H46" s="49" t="s">
        <v>78</v>
      </c>
      <c r="I46" s="55" t="str">
        <f t="shared" si="4"/>
        <v>EXPELC-NONL</v>
      </c>
      <c r="J46" s="86"/>
    </row>
    <row r="47" spans="2:20" ht="14.4">
      <c r="B47" s="55"/>
      <c r="C47" s="148" t="s">
        <v>114</v>
      </c>
      <c r="D47" s="47" t="s">
        <v>73</v>
      </c>
      <c r="E47" s="55">
        <v>2015</v>
      </c>
      <c r="F47" s="48"/>
      <c r="G47" s="48">
        <f>G33</f>
        <v>1.5768000000000002</v>
      </c>
      <c r="H47" s="49" t="s">
        <v>78</v>
      </c>
      <c r="I47" s="55" t="str">
        <f t="shared" si="4"/>
        <v>IMPELC-NORU</v>
      </c>
      <c r="J47" s="86"/>
    </row>
    <row r="48" spans="2:20" ht="14.4">
      <c r="B48" s="55"/>
      <c r="C48" s="148" t="s">
        <v>114</v>
      </c>
      <c r="D48" s="47" t="s">
        <v>73</v>
      </c>
      <c r="E48" s="55">
        <v>2015</v>
      </c>
      <c r="F48" s="48"/>
      <c r="G48" s="48">
        <f>G34</f>
        <v>0</v>
      </c>
      <c r="H48" s="49" t="s">
        <v>78</v>
      </c>
      <c r="I48" s="55" t="str">
        <f t="shared" si="4"/>
        <v>EXPELC-NORU</v>
      </c>
      <c r="J48" s="86"/>
    </row>
    <row r="49" spans="2:23" ht="14.4">
      <c r="B49" s="55"/>
      <c r="C49" s="148" t="s">
        <v>114</v>
      </c>
      <c r="D49" s="47" t="s">
        <v>73</v>
      </c>
      <c r="E49" s="55">
        <v>2015</v>
      </c>
      <c r="F49" s="48"/>
      <c r="G49" s="48"/>
      <c r="H49" s="49" t="s">
        <v>78</v>
      </c>
      <c r="I49" s="55" t="str">
        <f t="shared" si="4"/>
        <v>IMPELC-NOUK</v>
      </c>
      <c r="J49" s="86"/>
      <c r="V49" s="31" t="s">
        <v>116</v>
      </c>
    </row>
    <row r="50" spans="2:23" ht="14.4">
      <c r="B50" s="55"/>
      <c r="C50" s="148" t="s">
        <v>114</v>
      </c>
      <c r="D50" s="47" t="s">
        <v>73</v>
      </c>
      <c r="E50" s="55">
        <v>2015</v>
      </c>
      <c r="F50" s="48"/>
      <c r="G50" s="48"/>
      <c r="H50" s="49" t="s">
        <v>78</v>
      </c>
      <c r="I50" s="55" t="str">
        <f t="shared" si="4"/>
        <v>EXPELC-NOUK</v>
      </c>
      <c r="J50" s="86"/>
      <c r="V50" s="31" t="s">
        <v>117</v>
      </c>
      <c r="W50" s="150" t="s">
        <v>120</v>
      </c>
    </row>
    <row r="51" spans="2:23" ht="14.4">
      <c r="B51" s="162" t="s">
        <v>4</v>
      </c>
      <c r="C51" s="148" t="s">
        <v>114</v>
      </c>
      <c r="D51" s="47" t="s">
        <v>73</v>
      </c>
      <c r="E51" s="55">
        <v>2015</v>
      </c>
      <c r="F51" s="48"/>
      <c r="G51" s="48">
        <f>G37</f>
        <v>3.1536000000000004</v>
      </c>
      <c r="H51" s="49" t="s">
        <v>78</v>
      </c>
      <c r="I51" s="55" t="str">
        <f t="shared" si="4"/>
        <v>IMPELC-NOFI</v>
      </c>
      <c r="J51" s="86"/>
    </row>
    <row r="52" spans="2:23" ht="14.4">
      <c r="B52" s="162" t="s">
        <v>4</v>
      </c>
      <c r="C52" s="148" t="s">
        <v>114</v>
      </c>
      <c r="D52" s="88" t="s">
        <v>73</v>
      </c>
      <c r="E52" s="72">
        <v>2015</v>
      </c>
      <c r="F52" s="73"/>
      <c r="G52" s="73">
        <f>G38</f>
        <v>3.1536000000000004</v>
      </c>
      <c r="H52" s="49" t="s">
        <v>78</v>
      </c>
      <c r="I52" s="72" t="str">
        <f t="shared" si="4"/>
        <v>EXPELC-NOFI</v>
      </c>
      <c r="J52" s="86"/>
      <c r="K52" s="86"/>
      <c r="T52" s="31" t="s">
        <v>118</v>
      </c>
      <c r="V52" s="31">
        <v>0.55000000000000004</v>
      </c>
      <c r="W52" s="31">
        <f>V52/(T56*8760)</f>
        <v>17.440385591070523</v>
      </c>
    </row>
    <row r="53" spans="2:23" ht="14.4">
      <c r="B53" s="162" t="s">
        <v>4</v>
      </c>
      <c r="C53" s="149" t="s">
        <v>114</v>
      </c>
      <c r="D53" s="47" t="s">
        <v>73</v>
      </c>
      <c r="E53" s="50">
        <v>2016</v>
      </c>
      <c r="F53" s="48">
        <f>F39</f>
        <v>54.872640000000004</v>
      </c>
      <c r="G53" s="48"/>
      <c r="H53" s="78" t="s">
        <v>78</v>
      </c>
      <c r="I53" s="55" t="str">
        <f t="shared" ref="I53:I66" si="5">T29</f>
        <v>IMPELC-NODKW</v>
      </c>
      <c r="J53" s="86"/>
      <c r="T53" s="31" t="s">
        <v>119</v>
      </c>
      <c r="V53" s="31">
        <v>0.27500000000000002</v>
      </c>
      <c r="W53" s="31">
        <f>W52/2</f>
        <v>8.7201927955352616</v>
      </c>
    </row>
    <row r="54" spans="2:23" ht="14.4">
      <c r="B54" s="162" t="s">
        <v>4</v>
      </c>
      <c r="C54" s="148" t="s">
        <v>114</v>
      </c>
      <c r="D54" s="47" t="s">
        <v>73</v>
      </c>
      <c r="E54" s="55">
        <v>2016</v>
      </c>
      <c r="F54" s="48">
        <f>F40</f>
        <v>54.872640000000004</v>
      </c>
      <c r="G54" s="48"/>
      <c r="H54" s="49" t="s">
        <v>78</v>
      </c>
      <c r="I54" s="55" t="str">
        <f t="shared" si="5"/>
        <v>EXPELC-NODKW</v>
      </c>
      <c r="J54" s="86"/>
    </row>
    <row r="55" spans="2:23" ht="14.4">
      <c r="B55" s="162" t="s">
        <v>4</v>
      </c>
      <c r="C55" s="148" t="s">
        <v>114</v>
      </c>
      <c r="D55" s="47" t="s">
        <v>73</v>
      </c>
      <c r="E55" s="55">
        <v>2016</v>
      </c>
      <c r="F55" s="48">
        <f>F41</f>
        <v>64.648799999999994</v>
      </c>
      <c r="G55" s="48">
        <f>G41</f>
        <v>48.880800000000001</v>
      </c>
      <c r="H55" s="49" t="s">
        <v>78</v>
      </c>
      <c r="I55" s="55" t="str">
        <f t="shared" si="5"/>
        <v>IMPELC-NOSE</v>
      </c>
      <c r="J55" s="86"/>
      <c r="T55" s="150" t="s">
        <v>121</v>
      </c>
    </row>
    <row r="56" spans="2:23" ht="14.4">
      <c r="B56" s="162" t="s">
        <v>4</v>
      </c>
      <c r="C56" s="148" t="s">
        <v>114</v>
      </c>
      <c r="D56" s="47" t="s">
        <v>73</v>
      </c>
      <c r="E56" s="55">
        <v>2016</v>
      </c>
      <c r="F56" s="48">
        <f>F42</f>
        <v>64.648799999999994</v>
      </c>
      <c r="G56" s="48">
        <f>G42</f>
        <v>48.880800000000001</v>
      </c>
      <c r="H56" s="49" t="s">
        <v>78</v>
      </c>
      <c r="I56" s="55" t="str">
        <f t="shared" si="5"/>
        <v>EXPELC-NOSE</v>
      </c>
      <c r="J56" s="86"/>
      <c r="T56" s="31">
        <v>3.5999999999999998E-6</v>
      </c>
    </row>
    <row r="57" spans="2:23" ht="14.4">
      <c r="B57" s="37"/>
      <c r="C57" s="148" t="s">
        <v>114</v>
      </c>
      <c r="D57" s="47" t="s">
        <v>73</v>
      </c>
      <c r="E57" s="55">
        <v>2016</v>
      </c>
      <c r="F57" s="48"/>
      <c r="G57" s="48"/>
      <c r="H57" s="49" t="s">
        <v>78</v>
      </c>
      <c r="I57" s="55" t="str">
        <f t="shared" si="5"/>
        <v>IMPELC-NODE</v>
      </c>
      <c r="J57" s="86"/>
    </row>
    <row r="58" spans="2:23" ht="14.4">
      <c r="B58" s="55"/>
      <c r="C58" s="148" t="s">
        <v>114</v>
      </c>
      <c r="D58" s="47" t="s">
        <v>73</v>
      </c>
      <c r="E58" s="55">
        <v>2016</v>
      </c>
      <c r="F58" s="48"/>
      <c r="G58" s="48"/>
      <c r="H58" s="49" t="s">
        <v>78</v>
      </c>
      <c r="I58" s="55" t="str">
        <f t="shared" si="5"/>
        <v>EXPELC-NODE</v>
      </c>
      <c r="J58" s="86"/>
    </row>
    <row r="59" spans="2:23" ht="14.4">
      <c r="B59" s="55"/>
      <c r="C59" s="148" t="s">
        <v>114</v>
      </c>
      <c r="D59" s="47" t="s">
        <v>73</v>
      </c>
      <c r="E59" s="55">
        <v>2016</v>
      </c>
      <c r="F59" s="48">
        <f>F45</f>
        <v>22.075199999999999</v>
      </c>
      <c r="G59" s="48"/>
      <c r="H59" s="49" t="s">
        <v>78</v>
      </c>
      <c r="I59" s="55" t="str">
        <f t="shared" si="5"/>
        <v>IMPELC-NONL</v>
      </c>
      <c r="J59" s="86"/>
    </row>
    <row r="60" spans="2:23" ht="14.4">
      <c r="B60" s="55"/>
      <c r="C60" s="148" t="s">
        <v>114</v>
      </c>
      <c r="D60" s="47" t="s">
        <v>73</v>
      </c>
      <c r="E60" s="55">
        <v>2016</v>
      </c>
      <c r="F60" s="48">
        <f>F46</f>
        <v>22.075199999999999</v>
      </c>
      <c r="G60" s="48"/>
      <c r="H60" s="49" t="s">
        <v>78</v>
      </c>
      <c r="I60" s="55" t="str">
        <f t="shared" si="5"/>
        <v>EXPELC-NONL</v>
      </c>
      <c r="J60" s="86"/>
    </row>
    <row r="61" spans="2:23" ht="14.4">
      <c r="B61" s="55"/>
      <c r="C61" s="148" t="s">
        <v>114</v>
      </c>
      <c r="D61" s="47" t="s">
        <v>73</v>
      </c>
      <c r="E61" s="55">
        <v>2016</v>
      </c>
      <c r="F61" s="48"/>
      <c r="G61" s="48">
        <f>G47</f>
        <v>1.5768000000000002</v>
      </c>
      <c r="H61" s="49" t="s">
        <v>78</v>
      </c>
      <c r="I61" s="55" t="str">
        <f t="shared" si="5"/>
        <v>IMPELC-NORU</v>
      </c>
      <c r="J61" s="86"/>
    </row>
    <row r="62" spans="2:23" ht="14.4">
      <c r="B62" s="55"/>
      <c r="C62" s="148" t="s">
        <v>114</v>
      </c>
      <c r="D62" s="47" t="s">
        <v>73</v>
      </c>
      <c r="E62" s="55">
        <v>2016</v>
      </c>
      <c r="F62" s="48"/>
      <c r="G62" s="48">
        <f>G48</f>
        <v>0</v>
      </c>
      <c r="H62" s="49" t="s">
        <v>78</v>
      </c>
      <c r="I62" s="55" t="str">
        <f t="shared" si="5"/>
        <v>EXPELC-NORU</v>
      </c>
      <c r="J62" s="86"/>
    </row>
    <row r="63" spans="2:23" ht="14.4">
      <c r="B63" s="55"/>
      <c r="C63" s="148" t="s">
        <v>114</v>
      </c>
      <c r="D63" s="47" t="s">
        <v>73</v>
      </c>
      <c r="E63" s="55">
        <v>2016</v>
      </c>
      <c r="F63" s="48"/>
      <c r="G63" s="48"/>
      <c r="H63" s="49" t="s">
        <v>78</v>
      </c>
      <c r="I63" s="55" t="str">
        <f t="shared" si="5"/>
        <v>IMPELC-NOUK</v>
      </c>
      <c r="J63" s="86"/>
    </row>
    <row r="64" spans="2:23" ht="14.4">
      <c r="B64" s="55"/>
      <c r="C64" s="148" t="s">
        <v>114</v>
      </c>
      <c r="D64" s="47" t="s">
        <v>73</v>
      </c>
      <c r="E64" s="55">
        <v>2016</v>
      </c>
      <c r="F64" s="48"/>
      <c r="G64" s="48"/>
      <c r="H64" s="49" t="s">
        <v>78</v>
      </c>
      <c r="I64" s="55" t="str">
        <f t="shared" si="5"/>
        <v>EXPELC-NOUK</v>
      </c>
      <c r="J64" s="86"/>
    </row>
    <row r="65" spans="2:14" ht="14.4">
      <c r="B65" s="162" t="s">
        <v>4</v>
      </c>
      <c r="C65" s="148" t="s">
        <v>114</v>
      </c>
      <c r="D65" s="47" t="s">
        <v>73</v>
      </c>
      <c r="E65" s="55">
        <v>2016</v>
      </c>
      <c r="F65" s="48"/>
      <c r="G65" s="48">
        <f>G51</f>
        <v>3.1536000000000004</v>
      </c>
      <c r="H65" s="49" t="s">
        <v>78</v>
      </c>
      <c r="I65" s="55" t="str">
        <f t="shared" si="5"/>
        <v>IMPELC-NOFI</v>
      </c>
      <c r="J65" s="70"/>
    </row>
    <row r="66" spans="2:14" ht="14.4">
      <c r="B66" s="162" t="s">
        <v>4</v>
      </c>
      <c r="C66" s="148" t="s">
        <v>114</v>
      </c>
      <c r="D66" s="88" t="s">
        <v>73</v>
      </c>
      <c r="E66" s="72">
        <v>2016</v>
      </c>
      <c r="F66" s="73"/>
      <c r="G66" s="73">
        <f>G52</f>
        <v>3.1536000000000004</v>
      </c>
      <c r="H66" s="49" t="s">
        <v>78</v>
      </c>
      <c r="I66" s="72" t="str">
        <f t="shared" si="5"/>
        <v>EXPELC-NOFI</v>
      </c>
      <c r="J66" s="70"/>
    </row>
    <row r="67" spans="2:14" ht="14.4">
      <c r="B67" s="162" t="s">
        <v>4</v>
      </c>
      <c r="C67" s="149" t="s">
        <v>114</v>
      </c>
      <c r="D67" s="47" t="s">
        <v>73</v>
      </c>
      <c r="E67" s="55">
        <v>2017</v>
      </c>
      <c r="F67" s="48">
        <f>F53</f>
        <v>54.872640000000004</v>
      </c>
      <c r="G67" s="48"/>
      <c r="H67" s="78" t="s">
        <v>78</v>
      </c>
      <c r="I67" s="55" t="str">
        <f t="shared" ref="I67:I80" si="6">T29</f>
        <v>IMPELC-NODKW</v>
      </c>
      <c r="J67" s="70"/>
    </row>
    <row r="68" spans="2:14" ht="14.4">
      <c r="B68" s="162" t="s">
        <v>4</v>
      </c>
      <c r="C68" s="148" t="s">
        <v>114</v>
      </c>
      <c r="D68" s="47" t="s">
        <v>73</v>
      </c>
      <c r="E68" s="55">
        <v>2017</v>
      </c>
      <c r="F68" s="48">
        <f>F54</f>
        <v>54.872640000000004</v>
      </c>
      <c r="G68" s="48"/>
      <c r="H68" s="49" t="s">
        <v>78</v>
      </c>
      <c r="I68" s="55" t="str">
        <f t="shared" si="6"/>
        <v>EXPELC-NODKW</v>
      </c>
      <c r="J68" s="70"/>
      <c r="N68" s="150"/>
    </row>
    <row r="69" spans="2:14" ht="14.4">
      <c r="B69" s="162" t="s">
        <v>4</v>
      </c>
      <c r="C69" s="148" t="s">
        <v>114</v>
      </c>
      <c r="D69" s="47" t="s">
        <v>73</v>
      </c>
      <c r="E69" s="55">
        <v>2017</v>
      </c>
      <c r="F69" s="48">
        <f>F55</f>
        <v>64.648799999999994</v>
      </c>
      <c r="G69" s="48">
        <f>G55</f>
        <v>48.880800000000001</v>
      </c>
      <c r="H69" s="49" t="s">
        <v>78</v>
      </c>
      <c r="I69" s="55" t="str">
        <f t="shared" si="6"/>
        <v>IMPELC-NOSE</v>
      </c>
      <c r="J69" s="70"/>
    </row>
    <row r="70" spans="2:14" ht="14.4">
      <c r="B70" s="162" t="s">
        <v>4</v>
      </c>
      <c r="C70" s="148" t="s">
        <v>114</v>
      </c>
      <c r="D70" s="47" t="s">
        <v>73</v>
      </c>
      <c r="E70" s="55">
        <v>2017</v>
      </c>
      <c r="F70" s="48">
        <f>F56</f>
        <v>64.648799999999994</v>
      </c>
      <c r="G70" s="48">
        <f>G56</f>
        <v>48.880800000000001</v>
      </c>
      <c r="H70" s="49" t="s">
        <v>78</v>
      </c>
      <c r="I70" s="55" t="str">
        <f t="shared" si="6"/>
        <v>EXPELC-NOSE</v>
      </c>
      <c r="J70" s="70"/>
    </row>
    <row r="71" spans="2:14" ht="14.4">
      <c r="B71" s="37"/>
      <c r="C71" s="148" t="s">
        <v>114</v>
      </c>
      <c r="D71" s="47" t="s">
        <v>73</v>
      </c>
      <c r="E71" s="55">
        <v>2017</v>
      </c>
      <c r="F71" s="48"/>
      <c r="G71" s="48"/>
      <c r="H71" s="49" t="s">
        <v>78</v>
      </c>
      <c r="I71" s="55" t="str">
        <f t="shared" si="6"/>
        <v>IMPELC-NODE</v>
      </c>
      <c r="J71" s="70"/>
    </row>
    <row r="72" spans="2:14" ht="14.4">
      <c r="B72" s="55"/>
      <c r="C72" s="148" t="s">
        <v>114</v>
      </c>
      <c r="D72" s="47" t="s">
        <v>73</v>
      </c>
      <c r="E72" s="55">
        <v>2017</v>
      </c>
      <c r="F72" s="48"/>
      <c r="G72" s="48"/>
      <c r="H72" s="49" t="s">
        <v>78</v>
      </c>
      <c r="I72" s="55" t="str">
        <f t="shared" si="6"/>
        <v>EXPELC-NODE</v>
      </c>
      <c r="J72" s="70"/>
    </row>
    <row r="73" spans="2:14" ht="14.4">
      <c r="B73" s="55"/>
      <c r="C73" s="148" t="s">
        <v>114</v>
      </c>
      <c r="D73" s="47" t="s">
        <v>73</v>
      </c>
      <c r="E73" s="55">
        <v>2017</v>
      </c>
      <c r="F73" s="48">
        <f>F59+U15*O4</f>
        <v>44.150399999999998</v>
      </c>
      <c r="G73" s="48"/>
      <c r="H73" s="49" t="s">
        <v>78</v>
      </c>
      <c r="I73" s="55" t="str">
        <f t="shared" si="6"/>
        <v>IMPELC-NONL</v>
      </c>
      <c r="J73" s="70"/>
    </row>
    <row r="74" spans="2:14" ht="14.4">
      <c r="B74" s="55"/>
      <c r="C74" s="148" t="s">
        <v>114</v>
      </c>
      <c r="D74" s="47" t="s">
        <v>73</v>
      </c>
      <c r="E74" s="55">
        <v>2017</v>
      </c>
      <c r="F74" s="48">
        <f>F60+T15*O4</f>
        <v>44.150399999999998</v>
      </c>
      <c r="G74" s="48"/>
      <c r="H74" s="49" t="s">
        <v>78</v>
      </c>
      <c r="I74" s="55" t="str">
        <f t="shared" si="6"/>
        <v>EXPELC-NONL</v>
      </c>
      <c r="J74" s="70"/>
    </row>
    <row r="75" spans="2:14" ht="14.4">
      <c r="B75" s="55"/>
      <c r="C75" s="148" t="s">
        <v>114</v>
      </c>
      <c r="D75" s="47" t="s">
        <v>73</v>
      </c>
      <c r="E75" s="55">
        <v>2017</v>
      </c>
      <c r="F75" s="48"/>
      <c r="G75" s="48">
        <f>G61</f>
        <v>1.5768000000000002</v>
      </c>
      <c r="H75" s="49" t="s">
        <v>78</v>
      </c>
      <c r="I75" s="55" t="str">
        <f t="shared" si="6"/>
        <v>IMPELC-NORU</v>
      </c>
      <c r="J75" s="70"/>
    </row>
    <row r="76" spans="2:14" ht="14.4">
      <c r="B76" s="55"/>
      <c r="C76" s="148" t="s">
        <v>114</v>
      </c>
      <c r="D76" s="47" t="s">
        <v>73</v>
      </c>
      <c r="E76" s="55">
        <v>2017</v>
      </c>
      <c r="F76" s="48"/>
      <c r="G76" s="48">
        <f>G62</f>
        <v>0</v>
      </c>
      <c r="H76" s="49" t="s">
        <v>78</v>
      </c>
      <c r="I76" s="55" t="str">
        <f t="shared" si="6"/>
        <v>EXPELC-NORU</v>
      </c>
      <c r="J76" s="70"/>
    </row>
    <row r="77" spans="2:14" ht="14.4">
      <c r="B77" s="55"/>
      <c r="C77" s="148" t="s">
        <v>114</v>
      </c>
      <c r="D77" s="47" t="s">
        <v>73</v>
      </c>
      <c r="E77" s="55">
        <v>2017</v>
      </c>
      <c r="F77" s="48"/>
      <c r="G77" s="48"/>
      <c r="H77" s="49" t="s">
        <v>78</v>
      </c>
      <c r="I77" s="55" t="str">
        <f t="shared" si="6"/>
        <v>IMPELC-NOUK</v>
      </c>
      <c r="J77" s="70"/>
    </row>
    <row r="78" spans="2:14" ht="14.4">
      <c r="B78" s="55"/>
      <c r="C78" s="148" t="s">
        <v>114</v>
      </c>
      <c r="D78" s="47" t="s">
        <v>73</v>
      </c>
      <c r="E78" s="55">
        <v>2017</v>
      </c>
      <c r="F78" s="48"/>
      <c r="G78" s="48"/>
      <c r="H78" s="49" t="s">
        <v>78</v>
      </c>
      <c r="I78" s="55" t="str">
        <f t="shared" si="6"/>
        <v>EXPELC-NOUK</v>
      </c>
      <c r="J78" s="70"/>
    </row>
    <row r="79" spans="2:14" ht="14.4">
      <c r="B79" s="162" t="s">
        <v>4</v>
      </c>
      <c r="C79" s="148" t="s">
        <v>114</v>
      </c>
      <c r="D79" s="47" t="s">
        <v>73</v>
      </c>
      <c r="E79" s="55">
        <v>2017</v>
      </c>
      <c r="F79" s="48"/>
      <c r="G79" s="48">
        <f>G65</f>
        <v>3.1536000000000004</v>
      </c>
      <c r="H79" s="49" t="s">
        <v>78</v>
      </c>
      <c r="I79" s="55" t="str">
        <f t="shared" si="6"/>
        <v>IMPELC-NOFI</v>
      </c>
      <c r="J79" s="70"/>
    </row>
    <row r="80" spans="2:14" ht="14.4">
      <c r="B80" s="162" t="s">
        <v>4</v>
      </c>
      <c r="C80" s="148" t="s">
        <v>114</v>
      </c>
      <c r="D80" s="88" t="s">
        <v>73</v>
      </c>
      <c r="E80" s="72">
        <v>2017</v>
      </c>
      <c r="F80" s="73"/>
      <c r="G80" s="73">
        <f>G66</f>
        <v>3.1536000000000004</v>
      </c>
      <c r="H80" s="49" t="s">
        <v>78</v>
      </c>
      <c r="I80" s="72" t="str">
        <f t="shared" si="6"/>
        <v>EXPELC-NOFI</v>
      </c>
      <c r="J80" s="70"/>
    </row>
    <row r="81" spans="2:15" ht="14.4">
      <c r="B81" s="162" t="s">
        <v>4</v>
      </c>
      <c r="C81" s="149" t="s">
        <v>114</v>
      </c>
      <c r="D81" s="47" t="s">
        <v>73</v>
      </c>
      <c r="E81" s="55">
        <v>2018</v>
      </c>
      <c r="F81" s="48">
        <f>F67</f>
        <v>54.872640000000004</v>
      </c>
      <c r="G81" s="48"/>
      <c r="H81" s="78" t="s">
        <v>78</v>
      </c>
      <c r="I81" s="55" t="str">
        <f t="shared" ref="I81:I94" si="7">T29</f>
        <v>IMPELC-NODKW</v>
      </c>
      <c r="J81" s="70"/>
    </row>
    <row r="82" spans="2:15" ht="14.4">
      <c r="B82" s="162" t="s">
        <v>4</v>
      </c>
      <c r="C82" s="148" t="s">
        <v>114</v>
      </c>
      <c r="D82" s="47" t="s">
        <v>73</v>
      </c>
      <c r="E82" s="55">
        <v>2018</v>
      </c>
      <c r="F82" s="48">
        <f>F68</f>
        <v>54.872640000000004</v>
      </c>
      <c r="G82" s="48"/>
      <c r="H82" s="49" t="s">
        <v>78</v>
      </c>
      <c r="I82" s="55" t="str">
        <f t="shared" si="7"/>
        <v>EXPELC-NODKW</v>
      </c>
      <c r="J82" s="70"/>
    </row>
    <row r="83" spans="2:15" ht="14.4">
      <c r="B83" s="162" t="s">
        <v>4</v>
      </c>
      <c r="C83" s="148" t="s">
        <v>114</v>
      </c>
      <c r="D83" s="47" t="s">
        <v>73</v>
      </c>
      <c r="E83" s="55">
        <v>2018</v>
      </c>
      <c r="F83" s="48">
        <f>F69</f>
        <v>64.648799999999994</v>
      </c>
      <c r="G83" s="48">
        <f>G69</f>
        <v>48.880800000000001</v>
      </c>
      <c r="H83" s="49" t="s">
        <v>78</v>
      </c>
      <c r="I83" s="55" t="str">
        <f t="shared" si="7"/>
        <v>IMPELC-NOSE</v>
      </c>
      <c r="J83" s="70"/>
    </row>
    <row r="84" spans="2:15" ht="14.4">
      <c r="B84" s="162" t="s">
        <v>4</v>
      </c>
      <c r="C84" s="148" t="s">
        <v>114</v>
      </c>
      <c r="D84" s="47" t="s">
        <v>73</v>
      </c>
      <c r="E84" s="55">
        <v>2018</v>
      </c>
      <c r="F84" s="48">
        <f>F70</f>
        <v>64.648799999999994</v>
      </c>
      <c r="G84" s="48">
        <f>G70</f>
        <v>48.880800000000001</v>
      </c>
      <c r="H84" s="49" t="s">
        <v>78</v>
      </c>
      <c r="I84" s="55" t="str">
        <f t="shared" si="7"/>
        <v>EXPELC-NOSE</v>
      </c>
      <c r="J84" s="70"/>
    </row>
    <row r="85" spans="2:15" ht="14.4">
      <c r="B85" s="37"/>
      <c r="C85" s="148" t="s">
        <v>114</v>
      </c>
      <c r="D85" s="47" t="s">
        <v>73</v>
      </c>
      <c r="E85" s="55">
        <v>2018</v>
      </c>
      <c r="F85" s="48">
        <f>W12*O4</f>
        <v>44.150399999999998</v>
      </c>
      <c r="G85" s="48"/>
      <c r="H85" s="49" t="s">
        <v>78</v>
      </c>
      <c r="I85" s="55" t="str">
        <f t="shared" si="7"/>
        <v>IMPELC-NODE</v>
      </c>
      <c r="J85" s="70"/>
    </row>
    <row r="86" spans="2:15" ht="14.4">
      <c r="B86" s="55"/>
      <c r="C86" s="148" t="s">
        <v>114</v>
      </c>
      <c r="D86" s="47" t="s">
        <v>73</v>
      </c>
      <c r="E86" s="55">
        <v>2018</v>
      </c>
      <c r="F86" s="48">
        <f>V12*O4</f>
        <v>44.150399999999998</v>
      </c>
      <c r="G86" s="48"/>
      <c r="H86" s="49" t="s">
        <v>78</v>
      </c>
      <c r="I86" s="55" t="str">
        <f t="shared" si="7"/>
        <v>EXPELC-NODE</v>
      </c>
      <c r="J86" s="70"/>
    </row>
    <row r="87" spans="2:15" ht="14.4">
      <c r="B87" s="55"/>
      <c r="C87" s="148" t="s">
        <v>114</v>
      </c>
      <c r="D87" s="47" t="s">
        <v>73</v>
      </c>
      <c r="E87" s="55">
        <v>2018</v>
      </c>
      <c r="F87" s="48">
        <f>F73</f>
        <v>44.150399999999998</v>
      </c>
      <c r="G87" s="48"/>
      <c r="H87" s="49" t="s">
        <v>78</v>
      </c>
      <c r="I87" s="55" t="str">
        <f t="shared" si="7"/>
        <v>IMPELC-NONL</v>
      </c>
      <c r="J87" s="70"/>
    </row>
    <row r="88" spans="2:15" ht="14.4">
      <c r="B88" s="55"/>
      <c r="C88" s="148" t="s">
        <v>114</v>
      </c>
      <c r="D88" s="47" t="s">
        <v>73</v>
      </c>
      <c r="E88" s="55">
        <v>2018</v>
      </c>
      <c r="F88" s="48">
        <f>F74</f>
        <v>44.150399999999998</v>
      </c>
      <c r="G88" s="48"/>
      <c r="H88" s="49" t="s">
        <v>78</v>
      </c>
      <c r="I88" s="55" t="str">
        <f t="shared" si="7"/>
        <v>EXPELC-NONL</v>
      </c>
      <c r="J88" s="70"/>
    </row>
    <row r="89" spans="2:15" ht="14.4">
      <c r="B89" s="55"/>
      <c r="C89" s="148" t="s">
        <v>114</v>
      </c>
      <c r="D89" s="47" t="s">
        <v>73</v>
      </c>
      <c r="E89" s="55">
        <v>2018</v>
      </c>
      <c r="F89" s="48"/>
      <c r="G89" s="48">
        <f>G75</f>
        <v>1.5768000000000002</v>
      </c>
      <c r="H89" s="49" t="s">
        <v>78</v>
      </c>
      <c r="I89" s="55" t="str">
        <f t="shared" si="7"/>
        <v>IMPELC-NORU</v>
      </c>
      <c r="J89" s="70"/>
    </row>
    <row r="90" spans="2:15" ht="14.4">
      <c r="B90" s="55"/>
      <c r="C90" s="148" t="s">
        <v>114</v>
      </c>
      <c r="D90" s="47" t="s">
        <v>73</v>
      </c>
      <c r="E90" s="55">
        <v>2018</v>
      </c>
      <c r="F90" s="48"/>
      <c r="G90" s="48">
        <f>G76</f>
        <v>0</v>
      </c>
      <c r="H90" s="49" t="s">
        <v>78</v>
      </c>
      <c r="I90" s="55" t="str">
        <f t="shared" si="7"/>
        <v>EXPELC-NORU</v>
      </c>
      <c r="J90" s="70"/>
    </row>
    <row r="91" spans="2:15" ht="14.4">
      <c r="B91" s="55"/>
      <c r="C91" s="148" t="s">
        <v>114</v>
      </c>
      <c r="D91" s="47" t="s">
        <v>73</v>
      </c>
      <c r="E91" s="55">
        <v>2018</v>
      </c>
      <c r="F91" s="48"/>
      <c r="G91" s="48"/>
      <c r="H91" s="49" t="s">
        <v>78</v>
      </c>
      <c r="I91" s="55" t="str">
        <f t="shared" si="7"/>
        <v>IMPELC-NOUK</v>
      </c>
      <c r="J91" s="70"/>
    </row>
    <row r="92" spans="2:15" ht="14.4">
      <c r="B92" s="55"/>
      <c r="C92" s="148" t="s">
        <v>114</v>
      </c>
      <c r="D92" s="47" t="s">
        <v>73</v>
      </c>
      <c r="E92" s="55">
        <v>2018</v>
      </c>
      <c r="F92" s="48"/>
      <c r="G92" s="48"/>
      <c r="H92" s="49" t="s">
        <v>78</v>
      </c>
      <c r="I92" s="55" t="str">
        <f t="shared" si="7"/>
        <v>EXPELC-NOUK</v>
      </c>
      <c r="J92" s="70"/>
    </row>
    <row r="93" spans="2:15" ht="14.4">
      <c r="B93" s="162" t="s">
        <v>4</v>
      </c>
      <c r="C93" s="148" t="s">
        <v>114</v>
      </c>
      <c r="D93" s="47" t="s">
        <v>73</v>
      </c>
      <c r="E93" s="55">
        <v>2018</v>
      </c>
      <c r="F93" s="48"/>
      <c r="G93" s="48">
        <f>G79</f>
        <v>3.1536000000000004</v>
      </c>
      <c r="H93" s="49" t="s">
        <v>78</v>
      </c>
      <c r="I93" s="55" t="str">
        <f t="shared" si="7"/>
        <v>IMPELC-NOFI</v>
      </c>
      <c r="J93" s="70"/>
    </row>
    <row r="94" spans="2:15" ht="14.4">
      <c r="B94" s="162" t="s">
        <v>4</v>
      </c>
      <c r="C94" s="148" t="s">
        <v>114</v>
      </c>
      <c r="D94" s="88" t="s">
        <v>73</v>
      </c>
      <c r="E94" s="72">
        <v>2018</v>
      </c>
      <c r="F94" s="73"/>
      <c r="G94" s="73">
        <f>G80</f>
        <v>3.1536000000000004</v>
      </c>
      <c r="H94" s="49" t="s">
        <v>78</v>
      </c>
      <c r="I94" s="72" t="str">
        <f t="shared" si="7"/>
        <v>EXPELC-NOFI</v>
      </c>
      <c r="J94" s="70"/>
      <c r="N94" s="31">
        <v>2030</v>
      </c>
      <c r="O94" s="31">
        <v>2050</v>
      </c>
    </row>
    <row r="95" spans="2:15" ht="14.4">
      <c r="B95" s="162" t="s">
        <v>4</v>
      </c>
      <c r="C95" s="76" t="s">
        <v>60</v>
      </c>
      <c r="D95" s="47" t="s">
        <v>73</v>
      </c>
      <c r="E95" s="50">
        <v>2020</v>
      </c>
      <c r="F95" s="48">
        <f>F81</f>
        <v>54.872640000000004</v>
      </c>
      <c r="G95" s="48"/>
      <c r="H95" s="78" t="s">
        <v>78</v>
      </c>
      <c r="I95" s="55" t="str">
        <f t="shared" ref="I95:I108" si="8">T29</f>
        <v>IMPELC-NODKW</v>
      </c>
      <c r="J95" s="70"/>
      <c r="L95" s="154" t="s">
        <v>5</v>
      </c>
      <c r="M95" s="154" t="s">
        <v>131</v>
      </c>
      <c r="N95" s="154">
        <f>Capacity!E33</f>
        <v>44.150399999999998</v>
      </c>
      <c r="O95" s="154">
        <f>Capacity!F33</f>
        <v>74.424959999999999</v>
      </c>
    </row>
    <row r="96" spans="2:15" ht="14.4">
      <c r="B96" s="162" t="s">
        <v>4</v>
      </c>
      <c r="C96" s="46" t="s">
        <v>60</v>
      </c>
      <c r="D96" s="47" t="s">
        <v>73</v>
      </c>
      <c r="E96" s="55">
        <v>2020</v>
      </c>
      <c r="F96" s="48">
        <f>F82</f>
        <v>54.872640000000004</v>
      </c>
      <c r="G96" s="48"/>
      <c r="H96" s="49" t="s">
        <v>78</v>
      </c>
      <c r="I96" s="55" t="str">
        <f t="shared" si="8"/>
        <v>EXPELC-NODKW</v>
      </c>
      <c r="J96" s="70"/>
      <c r="L96" s="154" t="s">
        <v>5</v>
      </c>
      <c r="M96" s="154" t="s">
        <v>125</v>
      </c>
      <c r="N96" s="154">
        <f>Capacity!E34</f>
        <v>44.150399999999998</v>
      </c>
      <c r="O96" s="154">
        <f>Capacity!F34</f>
        <v>0</v>
      </c>
    </row>
    <row r="97" spans="2:15" ht="14.4">
      <c r="B97" s="162" t="s">
        <v>4</v>
      </c>
      <c r="C97" s="46" t="s">
        <v>60</v>
      </c>
      <c r="D97" s="47" t="s">
        <v>73</v>
      </c>
      <c r="E97" s="55">
        <v>2020</v>
      </c>
      <c r="F97" s="48">
        <f>F83+AA14*O4</f>
        <v>72.53279999999998</v>
      </c>
      <c r="G97" s="48">
        <f>G83+AA20*O4</f>
        <v>85.147199999999998</v>
      </c>
      <c r="H97" s="49" t="s">
        <v>78</v>
      </c>
      <c r="I97" s="55" t="str">
        <f t="shared" si="8"/>
        <v>IMPELC-NOSE</v>
      </c>
      <c r="J97" s="70"/>
      <c r="L97" s="154" t="s">
        <v>5</v>
      </c>
      <c r="M97" s="154" t="s">
        <v>126</v>
      </c>
      <c r="N97" s="154">
        <f>Capacity!E35</f>
        <v>53.611199999999997</v>
      </c>
      <c r="O97" s="154">
        <f>Capacity!F35</f>
        <v>73.478880000000004</v>
      </c>
    </row>
    <row r="98" spans="2:15" ht="14.4">
      <c r="B98" s="162" t="s">
        <v>4</v>
      </c>
      <c r="C98" s="46" t="s">
        <v>60</v>
      </c>
      <c r="D98" s="47" t="s">
        <v>73</v>
      </c>
      <c r="E98" s="55">
        <v>2020</v>
      </c>
      <c r="F98" s="48">
        <f>F84+Z14*O4</f>
        <v>72.53279999999998</v>
      </c>
      <c r="G98" s="70">
        <f>G84+Z20*O4</f>
        <v>85.147199999999998</v>
      </c>
      <c r="H98" s="49" t="s">
        <v>78</v>
      </c>
      <c r="I98" s="55" t="str">
        <f t="shared" si="8"/>
        <v>EXPELC-NOSE</v>
      </c>
      <c r="L98" s="154" t="s">
        <v>5</v>
      </c>
      <c r="M98" s="154" t="s">
        <v>129</v>
      </c>
      <c r="N98" s="154">
        <f>Capacity!E36</f>
        <v>67.802399999999992</v>
      </c>
      <c r="O98" s="154">
        <f>Capacity!F36</f>
        <v>0</v>
      </c>
    </row>
    <row r="99" spans="2:15" ht="14.4">
      <c r="B99" s="37"/>
      <c r="C99" s="46" t="s">
        <v>60</v>
      </c>
      <c r="D99" s="47" t="s">
        <v>73</v>
      </c>
      <c r="E99" s="55">
        <v>2020</v>
      </c>
      <c r="F99" s="48">
        <f>F85</f>
        <v>44.150399999999998</v>
      </c>
      <c r="G99" s="48"/>
      <c r="H99" s="49" t="s">
        <v>78</v>
      </c>
      <c r="I99" s="55" t="str">
        <f t="shared" si="8"/>
        <v>IMPELC-NODE</v>
      </c>
      <c r="L99" s="31" t="s">
        <v>5</v>
      </c>
      <c r="M99" s="31" t="s">
        <v>6</v>
      </c>
      <c r="N99" s="31">
        <f>Capacity!E37</f>
        <v>63.071999999999996</v>
      </c>
      <c r="O99" s="31">
        <f>Capacity!F37</f>
        <v>0</v>
      </c>
    </row>
    <row r="100" spans="2:15" ht="14.4">
      <c r="B100" s="55"/>
      <c r="C100" s="46" t="s">
        <v>60</v>
      </c>
      <c r="D100" s="47" t="s">
        <v>73</v>
      </c>
      <c r="E100" s="55">
        <v>2020</v>
      </c>
      <c r="F100" s="48">
        <f>F86</f>
        <v>44.150399999999998</v>
      </c>
      <c r="G100" s="48"/>
      <c r="H100" s="49" t="s">
        <v>78</v>
      </c>
      <c r="I100" s="55" t="str">
        <f t="shared" si="8"/>
        <v>EXPELC-NODE</v>
      </c>
      <c r="L100" s="154" t="s">
        <v>5</v>
      </c>
      <c r="M100" s="154" t="s">
        <v>127</v>
      </c>
      <c r="N100" s="154">
        <f>Capacity!E38</f>
        <v>22.075199999999999</v>
      </c>
      <c r="O100" s="154">
        <f>Capacity!F38</f>
        <v>92.400480000000002</v>
      </c>
    </row>
    <row r="101" spans="2:15" ht="14.4">
      <c r="B101" s="55"/>
      <c r="C101" s="46" t="s">
        <v>60</v>
      </c>
      <c r="D101" s="47" t="s">
        <v>73</v>
      </c>
      <c r="E101" s="55">
        <v>2020</v>
      </c>
      <c r="F101" s="48">
        <f>F87</f>
        <v>44.150399999999998</v>
      </c>
      <c r="G101" s="48"/>
      <c r="H101" s="49" t="s">
        <v>78</v>
      </c>
      <c r="I101" s="55" t="str">
        <f t="shared" si="8"/>
        <v>IMPELC-NONL</v>
      </c>
      <c r="L101" s="31" t="s">
        <v>6</v>
      </c>
      <c r="M101" s="31" t="s">
        <v>5</v>
      </c>
      <c r="N101" s="31">
        <f>Capacity!E39</f>
        <v>63.071999999999996</v>
      </c>
      <c r="O101" s="31">
        <f>Capacity!F39</f>
        <v>0</v>
      </c>
    </row>
    <row r="102" spans="2:15" ht="14.4">
      <c r="B102" s="55"/>
      <c r="C102" s="46" t="s">
        <v>60</v>
      </c>
      <c r="D102" s="47" t="s">
        <v>73</v>
      </c>
      <c r="E102" s="55">
        <v>2020</v>
      </c>
      <c r="F102" s="48">
        <f>F88</f>
        <v>44.150399999999998</v>
      </c>
      <c r="G102" s="48"/>
      <c r="H102" s="49" t="s">
        <v>78</v>
      </c>
      <c r="I102" s="55" t="str">
        <f t="shared" si="8"/>
        <v>EXPELC-NONL</v>
      </c>
      <c r="L102" s="154" t="s">
        <v>6</v>
      </c>
      <c r="M102" s="154" t="s">
        <v>136</v>
      </c>
      <c r="N102" s="154">
        <f>Capacity!E40</f>
        <v>63.071999999999996</v>
      </c>
      <c r="O102" s="154">
        <f>Capacity!F40</f>
        <v>6.9379199999999992</v>
      </c>
    </row>
    <row r="103" spans="2:15" ht="14.4">
      <c r="B103" s="55"/>
      <c r="C103" s="46" t="s">
        <v>60</v>
      </c>
      <c r="D103" s="47" t="s">
        <v>73</v>
      </c>
      <c r="E103" s="55">
        <v>2020</v>
      </c>
      <c r="F103" s="48"/>
      <c r="G103" s="48">
        <f>G89</f>
        <v>1.5768000000000002</v>
      </c>
      <c r="H103" s="49" t="s">
        <v>78</v>
      </c>
      <c r="I103" s="55" t="str">
        <f t="shared" si="8"/>
        <v>IMPELC-NORU</v>
      </c>
      <c r="L103" s="154" t="s">
        <v>6</v>
      </c>
      <c r="M103" s="154" t="s">
        <v>135</v>
      </c>
      <c r="N103" s="154">
        <f>Capacity!E41</f>
        <v>22.075199999999999</v>
      </c>
      <c r="O103" s="154">
        <f>Capacity!F41</f>
        <v>0</v>
      </c>
    </row>
    <row r="104" spans="2:15" ht="14.4">
      <c r="B104" s="55"/>
      <c r="C104" s="46" t="s">
        <v>60</v>
      </c>
      <c r="D104" s="47" t="s">
        <v>73</v>
      </c>
      <c r="E104" s="55">
        <v>2020</v>
      </c>
      <c r="F104" s="48"/>
      <c r="G104" s="48">
        <f>G90</f>
        <v>0</v>
      </c>
      <c r="H104" s="49" t="s">
        <v>78</v>
      </c>
      <c r="I104" s="55" t="str">
        <f t="shared" si="8"/>
        <v>EXPELC-NORU</v>
      </c>
      <c r="L104" s="154" t="s">
        <v>6</v>
      </c>
      <c r="M104" s="154" t="s">
        <v>134</v>
      </c>
      <c r="N104" s="154">
        <f>Capacity!E42</f>
        <v>15.767999999999999</v>
      </c>
      <c r="O104" s="154">
        <f>Capacity!F42</f>
        <v>74.424959999999999</v>
      </c>
    </row>
    <row r="105" spans="2:15" ht="14.4">
      <c r="B105" s="55"/>
      <c r="C105" s="46" t="s">
        <v>60</v>
      </c>
      <c r="D105" s="47" t="s">
        <v>73</v>
      </c>
      <c r="E105" s="55">
        <v>2020</v>
      </c>
      <c r="F105" s="48">
        <f>AA13*O4</f>
        <v>44.150399999999998</v>
      </c>
      <c r="G105" s="48"/>
      <c r="H105" s="49" t="s">
        <v>78</v>
      </c>
      <c r="I105" s="55" t="str">
        <f t="shared" si="8"/>
        <v>IMPELC-NOUK</v>
      </c>
    </row>
    <row r="106" spans="2:15" ht="14.4">
      <c r="B106" s="55"/>
      <c r="C106" s="46" t="s">
        <v>60</v>
      </c>
      <c r="D106" s="47" t="s">
        <v>73</v>
      </c>
      <c r="E106" s="55">
        <v>2020</v>
      </c>
      <c r="F106" s="48">
        <f>Z13*O4</f>
        <v>44.150399999999998</v>
      </c>
      <c r="G106" s="48"/>
      <c r="H106" s="49" t="s">
        <v>78</v>
      </c>
      <c r="I106" s="55" t="str">
        <f t="shared" si="8"/>
        <v>EXPELC-NOUK</v>
      </c>
    </row>
    <row r="107" spans="2:15" ht="14.4">
      <c r="B107" s="162" t="s">
        <v>4</v>
      </c>
      <c r="C107" s="46" t="s">
        <v>60</v>
      </c>
      <c r="D107" s="47" t="s">
        <v>73</v>
      </c>
      <c r="E107" s="55">
        <v>2020</v>
      </c>
      <c r="F107" s="48"/>
      <c r="G107" s="48">
        <f>G93</f>
        <v>3.1536000000000004</v>
      </c>
      <c r="H107" s="49" t="s">
        <v>78</v>
      </c>
      <c r="I107" s="55" t="str">
        <f t="shared" si="8"/>
        <v>IMPELC-NOFI</v>
      </c>
    </row>
    <row r="108" spans="2:15" ht="14.4">
      <c r="B108" s="162" t="s">
        <v>4</v>
      </c>
      <c r="C108" s="87" t="s">
        <v>60</v>
      </c>
      <c r="D108" s="88" t="s">
        <v>73</v>
      </c>
      <c r="E108" s="72">
        <v>2020</v>
      </c>
      <c r="F108" s="73"/>
      <c r="G108" s="73">
        <f>G94</f>
        <v>3.1536000000000004</v>
      </c>
      <c r="H108" s="89" t="s">
        <v>78</v>
      </c>
      <c r="I108" s="72" t="str">
        <f t="shared" si="8"/>
        <v>EXPELC-NOFI</v>
      </c>
    </row>
    <row r="109" spans="2:15" ht="14.4">
      <c r="B109" s="162" t="s">
        <v>4</v>
      </c>
      <c r="C109" s="76" t="s">
        <v>60</v>
      </c>
      <c r="D109" s="47" t="s">
        <v>73</v>
      </c>
      <c r="E109" s="50">
        <v>2030</v>
      </c>
      <c r="F109" s="48">
        <f t="shared" ref="F109:F116" si="9">F95</f>
        <v>54.872640000000004</v>
      </c>
      <c r="G109" s="48"/>
      <c r="H109" s="78" t="s">
        <v>78</v>
      </c>
      <c r="I109" s="55" t="s">
        <v>112</v>
      </c>
    </row>
    <row r="110" spans="2:15" ht="14.4">
      <c r="B110" s="162" t="s">
        <v>4</v>
      </c>
      <c r="C110" s="46" t="s">
        <v>60</v>
      </c>
      <c r="D110" s="47" t="s">
        <v>73</v>
      </c>
      <c r="E110" s="55">
        <v>2030</v>
      </c>
      <c r="F110" s="48">
        <f t="shared" si="9"/>
        <v>54.872640000000004</v>
      </c>
      <c r="G110" s="48"/>
      <c r="H110" s="49" t="s">
        <v>78</v>
      </c>
      <c r="I110" s="55" t="s">
        <v>113</v>
      </c>
    </row>
    <row r="111" spans="2:15" ht="14.4">
      <c r="B111" s="162" t="s">
        <v>4</v>
      </c>
      <c r="C111" s="46" t="s">
        <v>60</v>
      </c>
      <c r="D111" s="47" t="s">
        <v>73</v>
      </c>
      <c r="E111" s="55">
        <v>2030</v>
      </c>
      <c r="F111" s="48">
        <f t="shared" si="9"/>
        <v>72.53279999999998</v>
      </c>
      <c r="G111" s="48">
        <f>G97</f>
        <v>85.147199999999998</v>
      </c>
      <c r="H111" s="49" t="s">
        <v>78</v>
      </c>
      <c r="I111" s="55" t="s">
        <v>94</v>
      </c>
    </row>
    <row r="112" spans="2:15" ht="14.4">
      <c r="B112" s="162" t="s">
        <v>4</v>
      </c>
      <c r="C112" s="46" t="s">
        <v>60</v>
      </c>
      <c r="D112" s="47" t="s">
        <v>73</v>
      </c>
      <c r="E112" s="55">
        <v>2030</v>
      </c>
      <c r="F112" s="48">
        <f t="shared" si="9"/>
        <v>72.53279999999998</v>
      </c>
      <c r="G112" s="48">
        <f>G98</f>
        <v>85.147199999999998</v>
      </c>
      <c r="H112" s="49" t="s">
        <v>78</v>
      </c>
      <c r="I112" s="55" t="s">
        <v>95</v>
      </c>
    </row>
    <row r="113" spans="2:9" ht="14.4">
      <c r="B113" s="37"/>
      <c r="C113" s="46" t="s">
        <v>60</v>
      </c>
      <c r="D113" s="47" t="s">
        <v>73</v>
      </c>
      <c r="E113" s="55">
        <v>2030</v>
      </c>
      <c r="F113" s="48">
        <f t="shared" si="9"/>
        <v>44.150399999999998</v>
      </c>
      <c r="G113" s="48"/>
      <c r="H113" s="49" t="s">
        <v>78</v>
      </c>
      <c r="I113" s="55" t="s">
        <v>7</v>
      </c>
    </row>
    <row r="114" spans="2:9" ht="14.4">
      <c r="B114" s="55"/>
      <c r="C114" s="46" t="s">
        <v>60</v>
      </c>
      <c r="D114" s="47" t="s">
        <v>73</v>
      </c>
      <c r="E114" s="55">
        <v>2030</v>
      </c>
      <c r="F114" s="48">
        <f t="shared" si="9"/>
        <v>44.150399999999998</v>
      </c>
      <c r="G114" s="48"/>
      <c r="H114" s="49" t="s">
        <v>78</v>
      </c>
      <c r="I114" s="55" t="s">
        <v>8</v>
      </c>
    </row>
    <row r="115" spans="2:9" ht="14.4">
      <c r="B115" s="55"/>
      <c r="C115" s="46" t="s">
        <v>60</v>
      </c>
      <c r="D115" s="47" t="s">
        <v>73</v>
      </c>
      <c r="E115" s="55">
        <v>2030</v>
      </c>
      <c r="F115" s="48">
        <f t="shared" si="9"/>
        <v>44.150399999999998</v>
      </c>
      <c r="G115" s="48"/>
      <c r="H115" s="49" t="s">
        <v>78</v>
      </c>
      <c r="I115" s="55" t="s">
        <v>9</v>
      </c>
    </row>
    <row r="116" spans="2:9" ht="14.4">
      <c r="B116" s="55"/>
      <c r="C116" s="46" t="s">
        <v>60</v>
      </c>
      <c r="D116" s="47" t="s">
        <v>73</v>
      </c>
      <c r="E116" s="55">
        <v>2030</v>
      </c>
      <c r="F116" s="48">
        <f t="shared" si="9"/>
        <v>44.150399999999998</v>
      </c>
      <c r="G116" s="48"/>
      <c r="H116" s="49" t="s">
        <v>78</v>
      </c>
      <c r="I116" s="55" t="s">
        <v>10</v>
      </c>
    </row>
    <row r="117" spans="2:9" ht="14.4">
      <c r="B117" s="55"/>
      <c r="C117" s="46" t="s">
        <v>60</v>
      </c>
      <c r="D117" s="47" t="s">
        <v>73</v>
      </c>
      <c r="E117" s="55">
        <v>2030</v>
      </c>
      <c r="F117" s="48"/>
      <c r="G117" s="48">
        <f>G103</f>
        <v>1.5768000000000002</v>
      </c>
      <c r="H117" s="49" t="s">
        <v>78</v>
      </c>
      <c r="I117" s="55" t="s">
        <v>11</v>
      </c>
    </row>
    <row r="118" spans="2:9" ht="14.4">
      <c r="B118" s="55"/>
      <c r="C118" s="46" t="s">
        <v>60</v>
      </c>
      <c r="D118" s="47" t="s">
        <v>73</v>
      </c>
      <c r="E118" s="55">
        <v>2030</v>
      </c>
      <c r="F118" s="48"/>
      <c r="G118" s="48">
        <f>G104</f>
        <v>0</v>
      </c>
      <c r="H118" s="49" t="s">
        <v>78</v>
      </c>
      <c r="I118" s="55" t="s">
        <v>12</v>
      </c>
    </row>
    <row r="119" spans="2:9" ht="14.4">
      <c r="B119" s="55"/>
      <c r="C119" s="46" t="s">
        <v>60</v>
      </c>
      <c r="D119" s="47" t="s">
        <v>73</v>
      </c>
      <c r="E119" s="55">
        <v>2030</v>
      </c>
      <c r="F119" s="48">
        <f>F105</f>
        <v>44.150399999999998</v>
      </c>
      <c r="G119" s="48"/>
      <c r="H119" s="49" t="s">
        <v>78</v>
      </c>
      <c r="I119" s="55" t="s">
        <v>13</v>
      </c>
    </row>
    <row r="120" spans="2:9" ht="14.4">
      <c r="B120" s="55"/>
      <c r="C120" s="46" t="s">
        <v>60</v>
      </c>
      <c r="D120" s="47" t="s">
        <v>73</v>
      </c>
      <c r="E120" s="55">
        <v>2030</v>
      </c>
      <c r="F120" s="48">
        <f>F106</f>
        <v>44.150399999999998</v>
      </c>
      <c r="G120" s="48"/>
      <c r="H120" s="49" t="s">
        <v>78</v>
      </c>
      <c r="I120" s="55" t="s">
        <v>14</v>
      </c>
    </row>
    <row r="121" spans="2:9" ht="14.4">
      <c r="B121" s="162" t="s">
        <v>4</v>
      </c>
      <c r="C121" s="46" t="s">
        <v>60</v>
      </c>
      <c r="D121" s="47" t="s">
        <v>73</v>
      </c>
      <c r="E121" s="55">
        <v>2030</v>
      </c>
      <c r="F121" s="48"/>
      <c r="G121" s="48">
        <f>N104</f>
        <v>15.767999999999999</v>
      </c>
      <c r="H121" s="49" t="s">
        <v>78</v>
      </c>
      <c r="I121" s="55" t="s">
        <v>15</v>
      </c>
    </row>
    <row r="122" spans="2:9" ht="14.4">
      <c r="B122" s="162" t="s">
        <v>4</v>
      </c>
      <c r="C122" s="87" t="s">
        <v>60</v>
      </c>
      <c r="D122" s="88" t="s">
        <v>73</v>
      </c>
      <c r="E122" s="72">
        <v>2030</v>
      </c>
      <c r="F122" s="73"/>
      <c r="G122" s="73">
        <f>N104</f>
        <v>15.767999999999999</v>
      </c>
      <c r="H122" s="89" t="s">
        <v>78</v>
      </c>
      <c r="I122" s="72" t="s">
        <v>16</v>
      </c>
    </row>
    <row r="123" spans="2:9" ht="14.4">
      <c r="B123" s="162" t="s">
        <v>4</v>
      </c>
      <c r="C123" s="76" t="s">
        <v>60</v>
      </c>
      <c r="D123" s="47" t="s">
        <v>73</v>
      </c>
      <c r="E123" s="50">
        <v>2050</v>
      </c>
      <c r="F123" s="48">
        <f>F109+O97</f>
        <v>128.35151999999999</v>
      </c>
      <c r="G123" s="48"/>
      <c r="H123" s="78" t="s">
        <v>78</v>
      </c>
      <c r="I123" s="55" t="s">
        <v>112</v>
      </c>
    </row>
    <row r="124" spans="2:9" ht="14.4">
      <c r="B124" s="162" t="s">
        <v>4</v>
      </c>
      <c r="C124" s="46" t="s">
        <v>60</v>
      </c>
      <c r="D124" s="47" t="s">
        <v>73</v>
      </c>
      <c r="E124" s="55">
        <v>2050</v>
      </c>
      <c r="F124" s="48">
        <f>F123</f>
        <v>128.35151999999999</v>
      </c>
      <c r="G124" s="48"/>
      <c r="H124" s="49" t="s">
        <v>78</v>
      </c>
      <c r="I124" s="55" t="s">
        <v>113</v>
      </c>
    </row>
    <row r="125" spans="2:9" ht="14.4">
      <c r="B125" s="162" t="s">
        <v>4</v>
      </c>
      <c r="C125" s="46" t="s">
        <v>60</v>
      </c>
      <c r="D125" s="47" t="s">
        <v>73</v>
      </c>
      <c r="E125" s="55">
        <v>2050</v>
      </c>
      <c r="F125" s="48">
        <f>F111</f>
        <v>72.53279999999998</v>
      </c>
      <c r="G125" s="48">
        <f>G111+O102</f>
        <v>92.085120000000003</v>
      </c>
      <c r="H125" s="49" t="s">
        <v>78</v>
      </c>
      <c r="I125" s="55" t="s">
        <v>94</v>
      </c>
    </row>
    <row r="126" spans="2:9" ht="14.4">
      <c r="B126" s="162" t="s">
        <v>4</v>
      </c>
      <c r="C126" s="46" t="s">
        <v>60</v>
      </c>
      <c r="D126" s="47" t="s">
        <v>73</v>
      </c>
      <c r="E126" s="55">
        <v>2050</v>
      </c>
      <c r="F126" s="48">
        <f>F112</f>
        <v>72.53279999999998</v>
      </c>
      <c r="G126" s="48">
        <f>G112+O102</f>
        <v>92.085120000000003</v>
      </c>
      <c r="H126" s="49" t="s">
        <v>78</v>
      </c>
      <c r="I126" s="55" t="s">
        <v>95</v>
      </c>
    </row>
    <row r="127" spans="2:9" ht="14.4">
      <c r="B127" s="37"/>
      <c r="C127" s="46" t="s">
        <v>60</v>
      </c>
      <c r="D127" s="47" t="s">
        <v>73</v>
      </c>
      <c r="E127" s="55">
        <v>2050</v>
      </c>
      <c r="F127" s="48">
        <f>F113</f>
        <v>44.150399999999998</v>
      </c>
      <c r="G127" s="48"/>
      <c r="H127" s="49" t="s">
        <v>78</v>
      </c>
      <c r="I127" s="55" t="s">
        <v>7</v>
      </c>
    </row>
    <row r="128" spans="2:9" ht="14.4">
      <c r="B128" s="55"/>
      <c r="C128" s="46" t="s">
        <v>60</v>
      </c>
      <c r="D128" s="47" t="s">
        <v>73</v>
      </c>
      <c r="E128" s="55">
        <v>2050</v>
      </c>
      <c r="F128" s="48">
        <f>F114</f>
        <v>44.150399999999998</v>
      </c>
      <c r="G128" s="48"/>
      <c r="H128" s="49" t="s">
        <v>78</v>
      </c>
      <c r="I128" s="55" t="s">
        <v>8</v>
      </c>
    </row>
    <row r="129" spans="2:9" ht="14.4">
      <c r="B129" s="55"/>
      <c r="C129" s="46" t="s">
        <v>60</v>
      </c>
      <c r="D129" s="47" t="s">
        <v>73</v>
      </c>
      <c r="E129" s="55">
        <v>2050</v>
      </c>
      <c r="F129" s="48">
        <f>N100+O100</f>
        <v>114.47568</v>
      </c>
      <c r="G129" s="48"/>
      <c r="H129" s="49" t="s">
        <v>78</v>
      </c>
      <c r="I129" s="55" t="s">
        <v>9</v>
      </c>
    </row>
    <row r="130" spans="2:9" ht="14.4">
      <c r="B130" s="55"/>
      <c r="C130" s="46" t="s">
        <v>60</v>
      </c>
      <c r="D130" s="47" t="s">
        <v>73</v>
      </c>
      <c r="E130" s="55">
        <v>2050</v>
      </c>
      <c r="F130" s="48">
        <f>F129</f>
        <v>114.47568</v>
      </c>
      <c r="G130" s="48"/>
      <c r="H130" s="49" t="s">
        <v>78</v>
      </c>
      <c r="I130" s="55" t="s">
        <v>10</v>
      </c>
    </row>
    <row r="131" spans="2:9" ht="14.4">
      <c r="B131" s="55"/>
      <c r="C131" s="46" t="s">
        <v>60</v>
      </c>
      <c r="D131" s="47" t="s">
        <v>73</v>
      </c>
      <c r="E131" s="55">
        <v>2050</v>
      </c>
      <c r="F131" s="48"/>
      <c r="G131" s="48">
        <f>G117</f>
        <v>1.5768000000000002</v>
      </c>
      <c r="H131" s="49" t="s">
        <v>78</v>
      </c>
      <c r="I131" s="55" t="s">
        <v>11</v>
      </c>
    </row>
    <row r="132" spans="2:9" ht="14.4">
      <c r="B132" s="55"/>
      <c r="C132" s="46" t="s">
        <v>60</v>
      </c>
      <c r="D132" s="47" t="s">
        <v>73</v>
      </c>
      <c r="E132" s="55">
        <v>2050</v>
      </c>
      <c r="F132" s="48"/>
      <c r="G132" s="48">
        <f>G118</f>
        <v>0</v>
      </c>
      <c r="H132" s="49" t="s">
        <v>78</v>
      </c>
      <c r="I132" s="55" t="s">
        <v>12</v>
      </c>
    </row>
    <row r="133" spans="2:9" ht="14.4">
      <c r="B133" s="55"/>
      <c r="C133" s="46" t="s">
        <v>60</v>
      </c>
      <c r="D133" s="47" t="s">
        <v>73</v>
      </c>
      <c r="E133" s="55">
        <v>2050</v>
      </c>
      <c r="F133" s="48">
        <f>F119+O95</f>
        <v>118.57535999999999</v>
      </c>
      <c r="G133" s="48"/>
      <c r="H133" s="49" t="s">
        <v>78</v>
      </c>
      <c r="I133" s="55" t="s">
        <v>13</v>
      </c>
    </row>
    <row r="134" spans="2:9" ht="14.4">
      <c r="B134" s="55"/>
      <c r="C134" s="46" t="s">
        <v>60</v>
      </c>
      <c r="D134" s="47" t="s">
        <v>73</v>
      </c>
      <c r="E134" s="55">
        <v>2050</v>
      </c>
      <c r="F134" s="48">
        <f>F120+O95</f>
        <v>118.57535999999999</v>
      </c>
      <c r="G134" s="48"/>
      <c r="H134" s="49" t="s">
        <v>78</v>
      </c>
      <c r="I134" s="55" t="s">
        <v>14</v>
      </c>
    </row>
    <row r="135" spans="2:9" ht="14.4">
      <c r="B135" s="162" t="s">
        <v>4</v>
      </c>
      <c r="C135" s="46" t="s">
        <v>60</v>
      </c>
      <c r="D135" s="47" t="s">
        <v>73</v>
      </c>
      <c r="E135" s="55">
        <v>2050</v>
      </c>
      <c r="F135" s="48"/>
      <c r="G135" s="48">
        <f>G121+O104</f>
        <v>90.192959999999999</v>
      </c>
      <c r="H135" s="49" t="s">
        <v>78</v>
      </c>
      <c r="I135" s="55" t="s">
        <v>15</v>
      </c>
    </row>
    <row r="136" spans="2:9" ht="14.4">
      <c r="B136" s="162" t="s">
        <v>4</v>
      </c>
      <c r="C136" s="87" t="s">
        <v>60</v>
      </c>
      <c r="D136" s="88" t="s">
        <v>73</v>
      </c>
      <c r="E136" s="72">
        <v>2050</v>
      </c>
      <c r="F136" s="73"/>
      <c r="G136" s="73">
        <f>G135</f>
        <v>90.192959999999999</v>
      </c>
      <c r="H136" s="89" t="s">
        <v>78</v>
      </c>
      <c r="I136" s="72" t="s">
        <v>16</v>
      </c>
    </row>
    <row r="137" spans="2:9">
      <c r="B137" s="26"/>
      <c r="C137" s="26"/>
      <c r="D137" s="26"/>
      <c r="E137" s="26"/>
      <c r="F137" s="26"/>
      <c r="G137" s="26"/>
      <c r="H137" s="26"/>
      <c r="I137" s="26"/>
    </row>
    <row r="138" spans="2:9">
      <c r="B138" s="26"/>
      <c r="C138" s="26"/>
      <c r="D138" s="26"/>
      <c r="E138" s="26"/>
      <c r="F138" s="26"/>
      <c r="G138" s="26"/>
      <c r="H138" s="26"/>
      <c r="I138" s="26"/>
    </row>
    <row r="139" spans="2:9">
      <c r="B139" s="26"/>
      <c r="C139" s="26"/>
      <c r="D139" s="26"/>
      <c r="E139" s="26"/>
      <c r="F139" s="26"/>
      <c r="G139" s="26"/>
      <c r="H139" s="26"/>
      <c r="I139" s="26"/>
    </row>
    <row r="140" spans="2:9">
      <c r="B140" s="26"/>
      <c r="C140" s="26"/>
      <c r="D140" s="26"/>
      <c r="E140" s="26"/>
      <c r="F140" s="26"/>
      <c r="G140" s="26"/>
      <c r="H140" s="26"/>
      <c r="I140" s="26"/>
    </row>
    <row r="141" spans="2:9">
      <c r="B141" s="26"/>
      <c r="C141" s="26"/>
      <c r="D141" s="26"/>
      <c r="E141" s="26"/>
      <c r="F141" s="26"/>
      <c r="G141" s="26"/>
      <c r="H141" s="26"/>
      <c r="I141" s="26"/>
    </row>
    <row r="142" spans="2:9">
      <c r="B142" s="26"/>
      <c r="C142" s="26"/>
      <c r="D142" s="26"/>
      <c r="E142" s="26"/>
      <c r="F142" s="26"/>
      <c r="G142" s="26"/>
      <c r="H142" s="26"/>
      <c r="I142" s="26"/>
    </row>
    <row r="143" spans="2:9">
      <c r="B143" s="26"/>
      <c r="C143" s="26"/>
      <c r="D143" s="26"/>
      <c r="E143" s="26"/>
      <c r="F143" s="26"/>
      <c r="G143" s="26"/>
      <c r="H143" s="26"/>
      <c r="I143" s="26"/>
    </row>
    <row r="144" spans="2:9">
      <c r="B144" s="26"/>
      <c r="C144" s="26"/>
      <c r="D144" s="26"/>
      <c r="E144" s="26"/>
      <c r="F144" s="26"/>
      <c r="G144" s="26"/>
      <c r="H144" s="26"/>
      <c r="I144" s="26"/>
    </row>
    <row r="145" spans="2:9">
      <c r="B145" s="26"/>
      <c r="C145" s="26"/>
      <c r="D145" s="26"/>
      <c r="E145" s="26"/>
      <c r="F145" s="26"/>
      <c r="G145" s="26"/>
      <c r="H145" s="26"/>
      <c r="I145" s="26"/>
    </row>
    <row r="146" spans="2:9">
      <c r="B146" s="26"/>
      <c r="C146" s="26"/>
      <c r="D146" s="26"/>
      <c r="E146" s="26"/>
      <c r="F146" s="26"/>
      <c r="G146" s="26"/>
      <c r="H146" s="26"/>
      <c r="I146" s="26"/>
    </row>
    <row r="147" spans="2:9">
      <c r="B147" s="26"/>
      <c r="C147" s="26"/>
      <c r="D147" s="26"/>
      <c r="E147" s="26"/>
      <c r="F147" s="26"/>
      <c r="G147" s="26"/>
      <c r="H147" s="26"/>
      <c r="I147" s="26"/>
    </row>
    <row r="148" spans="2:9">
      <c r="B148" s="26"/>
      <c r="C148" s="26"/>
      <c r="D148" s="26"/>
      <c r="E148" s="26"/>
      <c r="F148" s="26"/>
      <c r="G148" s="26"/>
      <c r="H148" s="26"/>
      <c r="I148" s="26"/>
    </row>
    <row r="149" spans="2:9">
      <c r="B149" s="26"/>
      <c r="C149" s="26"/>
      <c r="D149" s="26"/>
      <c r="E149" s="26"/>
      <c r="F149" s="26"/>
      <c r="G149" s="26"/>
      <c r="H149" s="26"/>
      <c r="I149" s="26"/>
    </row>
    <row r="150" spans="2:9">
      <c r="B150" s="26"/>
      <c r="C150" s="26"/>
      <c r="D150" s="26"/>
      <c r="E150" s="26"/>
      <c r="F150" s="26"/>
      <c r="G150" s="26"/>
      <c r="H150" s="26"/>
      <c r="I150" s="26"/>
    </row>
    <row r="151" spans="2:9">
      <c r="B151" s="26"/>
      <c r="C151" s="26"/>
      <c r="D151" s="26"/>
      <c r="E151" s="26"/>
      <c r="F151" s="26"/>
      <c r="G151" s="26"/>
      <c r="H151" s="26"/>
      <c r="I151" s="26"/>
    </row>
    <row r="152" spans="2:9">
      <c r="B152" s="26"/>
      <c r="C152" s="26"/>
      <c r="D152" s="26"/>
      <c r="E152" s="26"/>
      <c r="F152" s="26"/>
      <c r="G152" s="26"/>
      <c r="H152" s="26"/>
      <c r="I152" s="26"/>
    </row>
    <row r="153" spans="2:9">
      <c r="B153" s="26"/>
      <c r="C153" s="26"/>
      <c r="D153" s="26"/>
      <c r="E153" s="26"/>
      <c r="F153" s="26"/>
      <c r="G153" s="26"/>
      <c r="H153" s="26"/>
      <c r="I153" s="26"/>
    </row>
    <row r="154" spans="2:9">
      <c r="B154" s="26"/>
      <c r="C154" s="26"/>
      <c r="D154" s="26"/>
      <c r="E154" s="26"/>
      <c r="F154" s="26"/>
      <c r="G154" s="26"/>
      <c r="H154" s="26"/>
      <c r="I154" s="26"/>
    </row>
    <row r="155" spans="2:9">
      <c r="B155" s="26"/>
      <c r="C155" s="26"/>
      <c r="D155" s="26"/>
      <c r="E155" s="26"/>
      <c r="F155" s="26"/>
      <c r="G155" s="26"/>
      <c r="H155" s="26"/>
      <c r="I155" s="26"/>
    </row>
    <row r="156" spans="2:9">
      <c r="B156" s="26"/>
      <c r="C156" s="26"/>
      <c r="D156" s="26"/>
      <c r="E156" s="26"/>
      <c r="F156" s="26"/>
      <c r="G156" s="26"/>
      <c r="H156" s="26"/>
      <c r="I156" s="26"/>
    </row>
    <row r="157" spans="2:9">
      <c r="B157" s="26"/>
      <c r="C157" s="26"/>
      <c r="D157" s="26"/>
      <c r="E157" s="26"/>
      <c r="F157" s="26"/>
      <c r="G157" s="26"/>
      <c r="H157" s="26"/>
      <c r="I157" s="26"/>
    </row>
    <row r="158" spans="2:9">
      <c r="B158" s="26"/>
      <c r="C158" s="26"/>
      <c r="D158" s="26"/>
      <c r="E158" s="26"/>
      <c r="F158" s="26"/>
      <c r="G158" s="26"/>
      <c r="H158" s="26"/>
      <c r="I158" s="26"/>
    </row>
    <row r="159" spans="2:9">
      <c r="B159" s="26"/>
      <c r="C159" s="26"/>
      <c r="D159" s="26"/>
      <c r="E159" s="26"/>
      <c r="F159" s="26"/>
      <c r="G159" s="26"/>
      <c r="H159" s="26"/>
      <c r="I159" s="26"/>
    </row>
    <row r="160" spans="2:9">
      <c r="B160" s="26"/>
      <c r="C160" s="26"/>
      <c r="D160" s="26"/>
      <c r="E160" s="26"/>
      <c r="F160" s="26"/>
      <c r="G160" s="26"/>
      <c r="H160" s="26"/>
      <c r="I160" s="26"/>
    </row>
    <row r="161" spans="2:9">
      <c r="B161" s="26"/>
      <c r="C161" s="26"/>
      <c r="D161" s="26"/>
      <c r="E161" s="26"/>
      <c r="F161" s="26"/>
      <c r="G161" s="26"/>
      <c r="H161" s="26"/>
      <c r="I161" s="26"/>
    </row>
    <row r="162" spans="2:9">
      <c r="B162" s="26"/>
      <c r="C162" s="26"/>
      <c r="D162" s="26"/>
      <c r="E162" s="26"/>
      <c r="F162" s="26"/>
      <c r="G162" s="26"/>
      <c r="H162" s="26"/>
      <c r="I162" s="26"/>
    </row>
    <row r="163" spans="2:9">
      <c r="B163" s="26"/>
      <c r="C163" s="26"/>
      <c r="D163" s="26"/>
      <c r="E163" s="26"/>
      <c r="F163" s="26"/>
      <c r="G163" s="26"/>
      <c r="H163" s="26"/>
      <c r="I163" s="26"/>
    </row>
    <row r="164" spans="2:9">
      <c r="B164" s="26"/>
      <c r="C164" s="26"/>
      <c r="D164" s="26"/>
      <c r="E164" s="26"/>
      <c r="F164" s="26"/>
      <c r="G164" s="26"/>
      <c r="H164" s="26"/>
      <c r="I164" s="26"/>
    </row>
    <row r="165" spans="2:9">
      <c r="B165" s="26"/>
      <c r="C165" s="26"/>
      <c r="D165" s="26"/>
      <c r="E165" s="26"/>
      <c r="F165" s="26"/>
      <c r="G165" s="26"/>
      <c r="H165" s="26"/>
      <c r="I165" s="26"/>
    </row>
    <row r="166" spans="2:9">
      <c r="B166" s="26"/>
      <c r="C166" s="26"/>
      <c r="D166" s="26"/>
      <c r="E166" s="26"/>
      <c r="F166" s="26"/>
      <c r="G166" s="26"/>
      <c r="H166" s="26"/>
      <c r="I166" s="26"/>
    </row>
    <row r="167" spans="2:9">
      <c r="B167" s="26"/>
      <c r="C167" s="26"/>
      <c r="D167" s="26"/>
      <c r="E167" s="26"/>
      <c r="F167" s="26"/>
      <c r="G167" s="26"/>
      <c r="H167" s="26"/>
      <c r="I167" s="26"/>
    </row>
    <row r="168" spans="2:9">
      <c r="B168" s="26"/>
      <c r="C168" s="26"/>
      <c r="D168" s="26"/>
      <c r="E168" s="26"/>
      <c r="F168" s="26"/>
      <c r="G168" s="26"/>
      <c r="H168" s="26"/>
      <c r="I168" s="26"/>
    </row>
    <row r="169" spans="2:9">
      <c r="B169" s="26"/>
      <c r="C169" s="26"/>
      <c r="D169" s="26"/>
      <c r="E169" s="26"/>
      <c r="F169" s="26"/>
      <c r="G169" s="26"/>
      <c r="H169" s="26"/>
      <c r="I169" s="26"/>
    </row>
    <row r="170" spans="2:9">
      <c r="B170" s="26"/>
      <c r="C170" s="26"/>
      <c r="D170" s="26"/>
      <c r="E170" s="26"/>
      <c r="F170" s="26"/>
      <c r="G170" s="26"/>
      <c r="H170" s="26"/>
      <c r="I170" s="26"/>
    </row>
    <row r="171" spans="2:9">
      <c r="B171" s="26"/>
      <c r="C171" s="26"/>
      <c r="D171" s="26"/>
      <c r="E171" s="26"/>
      <c r="F171" s="26"/>
      <c r="G171" s="26"/>
      <c r="H171" s="26"/>
      <c r="I171" s="26"/>
    </row>
    <row r="172" spans="2:9">
      <c r="B172" s="26"/>
      <c r="C172" s="26"/>
      <c r="D172" s="26"/>
      <c r="E172" s="26"/>
      <c r="F172" s="26"/>
      <c r="G172" s="26"/>
      <c r="H172" s="26"/>
      <c r="I172" s="26"/>
    </row>
    <row r="173" spans="2:9">
      <c r="B173" s="26"/>
      <c r="C173" s="26"/>
      <c r="D173" s="26"/>
      <c r="E173" s="26"/>
      <c r="F173" s="26"/>
      <c r="G173" s="26"/>
      <c r="H173" s="26"/>
      <c r="I173" s="26"/>
    </row>
    <row r="174" spans="2:9">
      <c r="B174" s="26"/>
      <c r="C174" s="26"/>
      <c r="D174" s="26"/>
      <c r="E174" s="26"/>
      <c r="F174" s="26"/>
      <c r="G174" s="26"/>
      <c r="H174" s="26"/>
      <c r="I174" s="26"/>
    </row>
    <row r="175" spans="2:9">
      <c r="B175" s="26"/>
      <c r="C175" s="26"/>
      <c r="D175" s="26"/>
      <c r="E175" s="26"/>
      <c r="F175" s="26"/>
      <c r="G175" s="26"/>
      <c r="H175" s="26"/>
      <c r="I175" s="26"/>
    </row>
    <row r="176" spans="2:9">
      <c r="B176" s="26"/>
      <c r="C176" s="26"/>
      <c r="D176" s="26"/>
      <c r="E176" s="26"/>
      <c r="F176" s="26"/>
      <c r="G176" s="26"/>
      <c r="H176" s="26"/>
      <c r="I176" s="26"/>
    </row>
    <row r="177" spans="2:9">
      <c r="B177" s="26"/>
      <c r="C177" s="26"/>
      <c r="D177" s="26"/>
      <c r="E177" s="26"/>
      <c r="F177" s="26"/>
      <c r="G177" s="26"/>
      <c r="H177" s="26"/>
      <c r="I177" s="26"/>
    </row>
    <row r="178" spans="2:9">
      <c r="B178" s="26"/>
      <c r="C178" s="26"/>
      <c r="D178" s="26"/>
      <c r="E178" s="26"/>
      <c r="F178" s="26"/>
      <c r="G178" s="26"/>
      <c r="H178" s="26"/>
      <c r="I178" s="26"/>
    </row>
    <row r="179" spans="2:9">
      <c r="B179" s="26"/>
      <c r="C179" s="26"/>
      <c r="D179" s="26"/>
      <c r="E179" s="26"/>
      <c r="F179" s="26"/>
      <c r="G179" s="26"/>
      <c r="H179" s="26"/>
      <c r="I179" s="26"/>
    </row>
    <row r="180" spans="2:9">
      <c r="B180" s="26"/>
      <c r="C180" s="26"/>
      <c r="D180" s="26"/>
      <c r="E180" s="26"/>
      <c r="F180" s="26"/>
      <c r="G180" s="26"/>
      <c r="H180" s="26"/>
      <c r="I180" s="26"/>
    </row>
    <row r="181" spans="2:9">
      <c r="B181" s="26"/>
      <c r="C181" s="26"/>
      <c r="D181" s="26"/>
      <c r="E181" s="26"/>
      <c r="F181" s="26"/>
      <c r="G181" s="26"/>
      <c r="H181" s="26"/>
      <c r="I181" s="26"/>
    </row>
    <row r="182" spans="2:9">
      <c r="B182" s="26"/>
      <c r="C182" s="26"/>
      <c r="D182" s="26"/>
      <c r="E182" s="26"/>
      <c r="F182" s="26"/>
      <c r="G182" s="26"/>
      <c r="H182" s="26"/>
      <c r="I182" s="26"/>
    </row>
    <row r="183" spans="2:9">
      <c r="B183" s="26"/>
      <c r="C183" s="26"/>
      <c r="D183" s="26"/>
      <c r="E183" s="26"/>
      <c r="F183" s="26"/>
      <c r="G183" s="26"/>
      <c r="H183" s="26"/>
      <c r="I183" s="26"/>
    </row>
    <row r="184" spans="2:9">
      <c r="B184" s="26"/>
      <c r="C184" s="26"/>
      <c r="D184" s="26"/>
      <c r="E184" s="26"/>
      <c r="F184" s="26"/>
      <c r="G184" s="26"/>
      <c r="H184" s="26"/>
      <c r="I184" s="26"/>
    </row>
    <row r="185" spans="2:9">
      <c r="B185" s="26"/>
      <c r="C185" s="26"/>
      <c r="D185" s="26"/>
      <c r="E185" s="26"/>
      <c r="F185" s="26"/>
      <c r="G185" s="26"/>
      <c r="H185" s="26"/>
      <c r="I185" s="26"/>
    </row>
    <row r="186" spans="2:9">
      <c r="B186" s="26"/>
      <c r="C186" s="26"/>
      <c r="D186" s="26"/>
      <c r="E186" s="26"/>
      <c r="F186" s="26"/>
      <c r="G186" s="26"/>
      <c r="H186" s="26"/>
      <c r="I186" s="26"/>
    </row>
    <row r="187" spans="2:9">
      <c r="B187" s="26"/>
      <c r="C187" s="26"/>
      <c r="D187" s="26"/>
      <c r="E187" s="26"/>
      <c r="F187" s="26"/>
      <c r="G187" s="26"/>
      <c r="H187" s="26"/>
      <c r="I187" s="26"/>
    </row>
    <row r="188" spans="2:9">
      <c r="B188" s="26"/>
      <c r="C188" s="26"/>
      <c r="D188" s="26"/>
      <c r="E188" s="26"/>
      <c r="F188" s="26"/>
      <c r="G188" s="26"/>
      <c r="H188" s="26"/>
      <c r="I188" s="26"/>
    </row>
    <row r="189" spans="2:9">
      <c r="B189" s="26"/>
      <c r="C189" s="26"/>
      <c r="D189" s="26"/>
      <c r="E189" s="26"/>
      <c r="F189" s="26"/>
      <c r="G189" s="26"/>
      <c r="H189" s="26"/>
      <c r="I189" s="26"/>
    </row>
    <row r="190" spans="2:9">
      <c r="B190" s="26"/>
      <c r="C190" s="26"/>
      <c r="D190" s="26"/>
      <c r="E190" s="26"/>
      <c r="F190" s="26"/>
      <c r="G190" s="26"/>
      <c r="H190" s="26"/>
      <c r="I190" s="26"/>
    </row>
    <row r="191" spans="2:9">
      <c r="B191" s="26"/>
      <c r="C191" s="26"/>
      <c r="D191" s="26"/>
      <c r="E191" s="26"/>
      <c r="F191" s="26"/>
      <c r="G191" s="26"/>
      <c r="H191" s="26"/>
      <c r="I191" s="26"/>
    </row>
    <row r="192" spans="2:9">
      <c r="B192" s="26"/>
      <c r="C192" s="26"/>
      <c r="D192" s="26"/>
      <c r="E192" s="26"/>
      <c r="F192" s="26"/>
      <c r="G192" s="26"/>
      <c r="H192" s="26"/>
      <c r="I192" s="26"/>
    </row>
    <row r="193" spans="2:9">
      <c r="B193" s="26"/>
      <c r="C193" s="26"/>
      <c r="D193" s="26"/>
      <c r="E193" s="26"/>
      <c r="F193" s="26"/>
      <c r="G193" s="26"/>
      <c r="H193" s="26"/>
      <c r="I193" s="26"/>
    </row>
    <row r="194" spans="2:9">
      <c r="B194" s="26"/>
      <c r="C194" s="26"/>
      <c r="D194" s="26"/>
      <c r="E194" s="26"/>
      <c r="F194" s="26"/>
      <c r="G194" s="26"/>
      <c r="H194" s="26"/>
      <c r="I194" s="26"/>
    </row>
    <row r="195" spans="2:9">
      <c r="B195" s="26"/>
      <c r="C195" s="26"/>
      <c r="D195" s="26"/>
      <c r="E195" s="26"/>
      <c r="F195" s="26"/>
      <c r="G195" s="26"/>
      <c r="H195" s="26"/>
      <c r="I195" s="26"/>
    </row>
    <row r="196" spans="2:9">
      <c r="B196" s="26"/>
      <c r="C196" s="26"/>
      <c r="D196" s="26"/>
      <c r="E196" s="26"/>
      <c r="F196" s="26"/>
      <c r="G196" s="26"/>
      <c r="H196" s="26"/>
      <c r="I196" s="26"/>
    </row>
    <row r="197" spans="2:9">
      <c r="B197" s="26"/>
      <c r="C197" s="26"/>
      <c r="D197" s="26"/>
      <c r="E197" s="26"/>
      <c r="F197" s="26"/>
      <c r="G197" s="26"/>
      <c r="H197" s="26"/>
      <c r="I197" s="26"/>
    </row>
    <row r="198" spans="2:9">
      <c r="B198" s="26"/>
      <c r="C198" s="26"/>
      <c r="D198" s="26"/>
      <c r="E198" s="26"/>
      <c r="F198" s="26"/>
      <c r="G198" s="26"/>
      <c r="H198" s="26"/>
      <c r="I198" s="26"/>
    </row>
    <row r="199" spans="2:9">
      <c r="B199" s="26"/>
      <c r="C199" s="26"/>
      <c r="D199" s="26"/>
      <c r="E199" s="26"/>
      <c r="F199" s="26"/>
      <c r="G199" s="26"/>
      <c r="H199" s="26"/>
      <c r="I199" s="26"/>
    </row>
    <row r="200" spans="2:9">
      <c r="B200" s="26"/>
      <c r="C200" s="26"/>
      <c r="D200" s="26"/>
      <c r="E200" s="26"/>
      <c r="F200" s="26"/>
      <c r="G200" s="26"/>
      <c r="H200" s="26"/>
      <c r="I200" s="26"/>
    </row>
    <row r="201" spans="2:9">
      <c r="B201" s="26"/>
      <c r="C201" s="26"/>
      <c r="D201" s="26"/>
      <c r="E201" s="26"/>
      <c r="F201" s="26"/>
      <c r="G201" s="26"/>
      <c r="H201" s="26"/>
      <c r="I201" s="26"/>
    </row>
    <row r="202" spans="2:9">
      <c r="B202" s="26"/>
      <c r="C202" s="26"/>
      <c r="D202" s="26"/>
      <c r="E202" s="26"/>
      <c r="F202" s="26"/>
      <c r="G202" s="26"/>
      <c r="H202" s="26"/>
      <c r="I202" s="26"/>
    </row>
    <row r="203" spans="2:9">
      <c r="B203" s="26"/>
      <c r="C203" s="26"/>
      <c r="D203" s="26"/>
      <c r="E203" s="26"/>
      <c r="F203" s="26"/>
      <c r="G203" s="26"/>
      <c r="H203" s="26"/>
      <c r="I203" s="26"/>
    </row>
    <row r="204" spans="2:9">
      <c r="B204" s="26"/>
      <c r="C204" s="26"/>
      <c r="D204" s="26"/>
      <c r="E204" s="26"/>
      <c r="F204" s="26"/>
      <c r="G204" s="26"/>
      <c r="H204" s="26"/>
      <c r="I204" s="26"/>
    </row>
    <row r="205" spans="2:9">
      <c r="B205" s="26"/>
      <c r="C205" s="26"/>
      <c r="D205" s="26"/>
      <c r="E205" s="26"/>
      <c r="F205" s="26"/>
      <c r="G205" s="26"/>
      <c r="H205" s="26"/>
      <c r="I205" s="26"/>
    </row>
    <row r="206" spans="2:9">
      <c r="B206" s="26"/>
      <c r="C206" s="26"/>
      <c r="D206" s="26"/>
      <c r="E206" s="26"/>
      <c r="F206" s="26"/>
      <c r="G206" s="26"/>
      <c r="H206" s="26"/>
      <c r="I206" s="26"/>
    </row>
    <row r="207" spans="2:9">
      <c r="B207" s="26"/>
      <c r="C207" s="26"/>
      <c r="D207" s="26"/>
      <c r="E207" s="26"/>
      <c r="F207" s="26"/>
      <c r="G207" s="26"/>
      <c r="H207" s="26"/>
      <c r="I207" s="26"/>
    </row>
    <row r="208" spans="2:9">
      <c r="B208" s="26"/>
      <c r="C208" s="26"/>
      <c r="D208" s="26"/>
      <c r="E208" s="26"/>
      <c r="F208" s="26"/>
      <c r="G208" s="26"/>
      <c r="H208" s="26"/>
      <c r="I208" s="26"/>
    </row>
    <row r="209" spans="2:9">
      <c r="B209" s="26"/>
      <c r="C209" s="26"/>
      <c r="D209" s="26"/>
      <c r="E209" s="26"/>
      <c r="F209" s="26"/>
      <c r="G209" s="26"/>
      <c r="H209" s="26"/>
      <c r="I209" s="26"/>
    </row>
    <row r="210" spans="2:9">
      <c r="B210" s="26"/>
      <c r="C210" s="26"/>
      <c r="D210" s="26"/>
      <c r="E210" s="26"/>
      <c r="F210" s="26"/>
      <c r="G210" s="26"/>
      <c r="H210" s="26"/>
      <c r="I210" s="26"/>
    </row>
    <row r="211" spans="2:9">
      <c r="B211" s="26"/>
      <c r="C211" s="26"/>
      <c r="D211" s="26"/>
      <c r="E211" s="26"/>
      <c r="F211" s="26"/>
      <c r="G211" s="26"/>
      <c r="H211" s="26"/>
      <c r="I211" s="26"/>
    </row>
    <row r="212" spans="2:9">
      <c r="B212" s="26"/>
      <c r="C212" s="26"/>
      <c r="D212" s="26"/>
      <c r="E212" s="26"/>
      <c r="F212" s="26"/>
      <c r="G212" s="26"/>
      <c r="H212" s="26"/>
      <c r="I212" s="26"/>
    </row>
    <row r="213" spans="2:9">
      <c r="B213" s="26"/>
      <c r="C213" s="26"/>
      <c r="D213" s="26"/>
      <c r="E213" s="26"/>
      <c r="F213" s="26"/>
      <c r="G213" s="26"/>
      <c r="H213" s="26"/>
      <c r="I213" s="26"/>
    </row>
    <row r="214" spans="2:9">
      <c r="B214" s="26"/>
      <c r="C214" s="26"/>
      <c r="D214" s="26"/>
      <c r="E214" s="26"/>
      <c r="F214" s="26"/>
      <c r="G214" s="26"/>
      <c r="H214" s="26"/>
      <c r="I214" s="26"/>
    </row>
    <row r="215" spans="2:9">
      <c r="B215" s="26"/>
      <c r="C215" s="26"/>
      <c r="D215" s="26"/>
      <c r="E215" s="26"/>
      <c r="F215" s="26"/>
      <c r="G215" s="26"/>
      <c r="H215" s="26"/>
      <c r="I215" s="26"/>
    </row>
    <row r="216" spans="2:9">
      <c r="B216" s="26"/>
      <c r="C216" s="26"/>
      <c r="D216" s="26"/>
      <c r="E216" s="26"/>
      <c r="F216" s="26"/>
      <c r="G216" s="26"/>
      <c r="H216" s="26"/>
      <c r="I216" s="26"/>
    </row>
    <row r="217" spans="2:9">
      <c r="B217" s="26"/>
      <c r="C217" s="26"/>
      <c r="D217" s="26"/>
      <c r="E217" s="26"/>
      <c r="F217" s="26"/>
      <c r="G217" s="26"/>
      <c r="H217" s="26"/>
      <c r="I217" s="26"/>
    </row>
    <row r="218" spans="2:9">
      <c r="B218" s="26"/>
      <c r="C218" s="26"/>
      <c r="D218" s="26"/>
      <c r="E218" s="26"/>
      <c r="F218" s="26"/>
      <c r="G218" s="26"/>
      <c r="H218" s="26"/>
      <c r="I218" s="26"/>
    </row>
    <row r="219" spans="2:9">
      <c r="B219" s="26"/>
      <c r="C219" s="26"/>
      <c r="D219" s="26"/>
      <c r="E219" s="26"/>
      <c r="F219" s="26"/>
      <c r="G219" s="26"/>
      <c r="H219" s="26"/>
      <c r="I219" s="26"/>
    </row>
    <row r="220" spans="2:9">
      <c r="B220" s="26"/>
      <c r="C220" s="26"/>
      <c r="D220" s="26"/>
      <c r="E220" s="26"/>
      <c r="F220" s="26"/>
      <c r="G220" s="26"/>
      <c r="H220" s="26"/>
      <c r="I220" s="26"/>
    </row>
    <row r="221" spans="2:9">
      <c r="B221" s="26"/>
      <c r="C221" s="26"/>
      <c r="D221" s="26"/>
      <c r="E221" s="26"/>
      <c r="F221" s="26"/>
      <c r="G221" s="26"/>
      <c r="H221" s="26"/>
      <c r="I221" s="26"/>
    </row>
    <row r="222" spans="2:9">
      <c r="B222" s="26"/>
      <c r="C222" s="26"/>
      <c r="D222" s="26"/>
      <c r="E222" s="26"/>
      <c r="F222" s="26"/>
      <c r="G222" s="26"/>
      <c r="H222" s="26"/>
      <c r="I222" s="26"/>
    </row>
    <row r="223" spans="2:9">
      <c r="B223" s="26"/>
      <c r="C223" s="26"/>
      <c r="D223" s="26"/>
      <c r="E223" s="26"/>
      <c r="F223" s="26"/>
      <c r="G223" s="26"/>
      <c r="H223" s="26"/>
      <c r="I223" s="26"/>
    </row>
    <row r="224" spans="2:9">
      <c r="B224" s="26"/>
      <c r="C224" s="26"/>
      <c r="D224" s="26"/>
      <c r="E224" s="26"/>
      <c r="F224" s="26"/>
      <c r="G224" s="26"/>
      <c r="H224" s="26"/>
      <c r="I224" s="26"/>
    </row>
    <row r="225" spans="2:9">
      <c r="B225" s="26"/>
      <c r="C225" s="26"/>
      <c r="D225" s="26"/>
      <c r="E225" s="26"/>
      <c r="F225" s="26"/>
      <c r="G225" s="26"/>
      <c r="H225" s="26"/>
      <c r="I225" s="26"/>
    </row>
    <row r="226" spans="2:9">
      <c r="B226" s="26"/>
      <c r="C226" s="26"/>
      <c r="D226" s="26"/>
      <c r="E226" s="26"/>
      <c r="F226" s="26"/>
      <c r="G226" s="26"/>
      <c r="H226" s="26"/>
      <c r="I226" s="26"/>
    </row>
    <row r="227" spans="2:9">
      <c r="B227" s="26"/>
      <c r="C227" s="26"/>
      <c r="D227" s="26"/>
      <c r="E227" s="26"/>
      <c r="F227" s="26"/>
      <c r="G227" s="26"/>
      <c r="H227" s="26"/>
      <c r="I227" s="26"/>
    </row>
    <row r="228" spans="2:9">
      <c r="B228" s="26"/>
      <c r="C228" s="26"/>
      <c r="D228" s="26"/>
      <c r="E228" s="26"/>
      <c r="F228" s="26"/>
      <c r="G228" s="26"/>
      <c r="H228" s="26"/>
      <c r="I228" s="26"/>
    </row>
    <row r="229" spans="2:9">
      <c r="B229" s="26"/>
      <c r="C229" s="26"/>
      <c r="D229" s="26"/>
      <c r="E229" s="26"/>
      <c r="F229" s="26"/>
      <c r="G229" s="26"/>
      <c r="H229" s="26"/>
      <c r="I229" s="26"/>
    </row>
    <row r="230" spans="2:9">
      <c r="B230" s="26"/>
      <c r="C230" s="26"/>
      <c r="D230" s="26"/>
      <c r="E230" s="26"/>
      <c r="F230" s="26"/>
      <c r="G230" s="26"/>
      <c r="H230" s="26"/>
      <c r="I230" s="26"/>
    </row>
    <row r="231" spans="2:9">
      <c r="B231" s="26"/>
      <c r="C231" s="26"/>
      <c r="D231" s="26"/>
      <c r="E231" s="26"/>
      <c r="F231" s="26"/>
      <c r="G231" s="26"/>
      <c r="H231" s="26"/>
      <c r="I231" s="26"/>
    </row>
    <row r="232" spans="2:9">
      <c r="B232" s="26"/>
      <c r="C232" s="26"/>
      <c r="D232" s="26"/>
      <c r="E232" s="26"/>
      <c r="F232" s="26"/>
      <c r="G232" s="26"/>
      <c r="H232" s="26"/>
      <c r="I232" s="26"/>
    </row>
    <row r="233" spans="2:9">
      <c r="B233" s="26"/>
      <c r="C233" s="26"/>
      <c r="D233" s="26"/>
      <c r="E233" s="26"/>
      <c r="F233" s="26"/>
      <c r="G233" s="26"/>
      <c r="H233" s="26"/>
      <c r="I233" s="26"/>
    </row>
    <row r="234" spans="2:9">
      <c r="B234" s="26"/>
      <c r="C234" s="26"/>
      <c r="D234" s="26"/>
      <c r="E234" s="26"/>
      <c r="F234" s="26"/>
      <c r="G234" s="26"/>
      <c r="H234" s="26"/>
      <c r="I234" s="26"/>
    </row>
    <row r="235" spans="2:9">
      <c r="B235" s="26"/>
      <c r="C235" s="26"/>
      <c r="D235" s="26"/>
      <c r="E235" s="26"/>
      <c r="F235" s="26"/>
      <c r="G235" s="26"/>
      <c r="H235" s="26"/>
      <c r="I235" s="26"/>
    </row>
    <row r="236" spans="2:9">
      <c r="B236" s="26"/>
      <c r="C236" s="26"/>
      <c r="D236" s="26"/>
      <c r="E236" s="26"/>
      <c r="F236" s="26"/>
      <c r="G236" s="26"/>
      <c r="H236" s="26"/>
      <c r="I236" s="26"/>
    </row>
    <row r="237" spans="2:9">
      <c r="B237" s="26"/>
      <c r="C237" s="26"/>
      <c r="D237" s="26"/>
      <c r="E237" s="26"/>
      <c r="F237" s="26"/>
      <c r="G237" s="26"/>
      <c r="H237" s="26"/>
      <c r="I237" s="26"/>
    </row>
    <row r="238" spans="2:9">
      <c r="B238" s="26"/>
      <c r="C238" s="26"/>
      <c r="D238" s="26"/>
      <c r="E238" s="26"/>
      <c r="F238" s="26"/>
      <c r="G238" s="26"/>
      <c r="H238" s="26"/>
      <c r="I238" s="26"/>
    </row>
  </sheetData>
  <mergeCells count="11">
    <mergeCell ref="X6:Y6"/>
    <mergeCell ref="Z6:AA6"/>
    <mergeCell ref="AB6:AC6"/>
    <mergeCell ref="AD6:AE6"/>
    <mergeCell ref="AF6:AG6"/>
    <mergeCell ref="V6:W6"/>
    <mergeCell ref="L6:M6"/>
    <mergeCell ref="N6:O6"/>
    <mergeCell ref="P6:Q6"/>
    <mergeCell ref="R6:S6"/>
    <mergeCell ref="T6:U6"/>
  </mergeCells>
  <conditionalFormatting sqref="S15">
    <cfRule type="dataBar" priority="1">
      <dataBar>
        <cfvo type="min"/>
        <cfvo type="max"/>
        <color rgb="FF638EC6"/>
      </dataBar>
      <extLst>
        <ext xmlns:x14="http://schemas.microsoft.com/office/spreadsheetml/2009/9/main" uri="{B025F937-C7B1-47D3-B67F-A62EFF666E3E}">
          <x14:id>{5E7C947A-DEDA-41F8-8F3A-FDD3BDFF4F07}</x14:id>
        </ext>
      </extLst>
    </cfRule>
  </conditionalFormatting>
  <pageMargins left="0.7" right="0.7" top="0.75" bottom="0.75" header="0.3" footer="0.3"/>
  <pageSetup paperSize="9" orientation="portrait"/>
  <drawing r:id="rId1"/>
  <legacyDrawing r:id="rId2"/>
  <extLst>
    <ext xmlns:x14="http://schemas.microsoft.com/office/spreadsheetml/2009/9/main" uri="{78C0D931-6437-407d-A8EE-F0AAD7539E65}">
      <x14:conditionalFormattings>
        <x14:conditionalFormatting xmlns:xm="http://schemas.microsoft.com/office/excel/2006/main">
          <x14:cfRule type="dataBar" id="{5E7C947A-DEDA-41F8-8F3A-FDD3BDFF4F07}">
            <x14:dataBar minLength="0" maxLength="100" border="1" negativeBarBorderColorSameAsPositive="0">
              <x14:cfvo type="autoMin"/>
              <x14:cfvo type="autoMax"/>
              <x14:borderColor rgb="FF638EC6"/>
              <x14:negativeFillColor rgb="FFFF0000"/>
              <x14:negativeBorderColor rgb="FFFF0000"/>
              <x14:axisColor rgb="FF000000"/>
            </x14:dataBar>
          </x14:cfRule>
          <xm:sqref>S15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AI71"/>
  <sheetViews>
    <sheetView zoomScale="80" zoomScaleNormal="80" workbookViewId="0">
      <selection activeCell="M46" sqref="M45:M46"/>
    </sheetView>
  </sheetViews>
  <sheetFormatPr defaultColWidth="10.6640625" defaultRowHeight="13.2"/>
  <cols>
    <col min="1" max="1" width="11.109375" style="111" customWidth="1"/>
    <col min="2" max="2" width="11" style="111" bestFit="1" customWidth="1"/>
    <col min="3" max="3" width="8.44140625" style="111" bestFit="1" customWidth="1"/>
    <col min="4" max="4" width="9.33203125" style="111" customWidth="1"/>
    <col min="5" max="5" width="9.44140625" style="111" customWidth="1"/>
    <col min="6" max="6" width="5.6640625" style="111" customWidth="1"/>
    <col min="7" max="7" width="6.109375" style="111" customWidth="1"/>
    <col min="8" max="8" width="6.88671875" style="111" bestFit="1" customWidth="1"/>
    <col min="9" max="9" width="16.33203125" style="111" customWidth="1"/>
    <col min="10" max="12" width="10.6640625" style="111"/>
    <col min="13" max="13" width="27.6640625" style="111" customWidth="1"/>
    <col min="14" max="14" width="11.5546875" style="111" bestFit="1" customWidth="1"/>
    <col min="15" max="15" width="10.6640625" style="111"/>
    <col min="16" max="16" width="10.6640625" style="111" customWidth="1"/>
    <col min="17" max="16384" width="10.6640625" style="111"/>
  </cols>
  <sheetData>
    <row r="4" spans="2:35" ht="14.4">
      <c r="B4" s="108" t="s">
        <v>64</v>
      </c>
      <c r="C4" s="109"/>
      <c r="D4" s="109"/>
      <c r="E4" s="109"/>
      <c r="F4" s="109"/>
      <c r="G4" s="109"/>
      <c r="H4" s="109"/>
      <c r="I4" s="110"/>
    </row>
    <row r="5" spans="2:35" ht="13.8" thickBot="1">
      <c r="B5" s="112" t="s">
        <v>66</v>
      </c>
      <c r="C5" s="112" t="s">
        <v>67</v>
      </c>
      <c r="D5" s="112" t="s">
        <v>68</v>
      </c>
      <c r="E5" s="112" t="s">
        <v>69</v>
      </c>
      <c r="F5" s="113" t="s">
        <v>5</v>
      </c>
      <c r="G5" s="113" t="s">
        <v>6</v>
      </c>
      <c r="H5" s="114" t="s">
        <v>70</v>
      </c>
      <c r="I5" s="115" t="s">
        <v>71</v>
      </c>
    </row>
    <row r="6" spans="2:35" ht="14.4">
      <c r="B6" s="116" t="s">
        <v>110</v>
      </c>
      <c r="C6" s="117" t="s">
        <v>60</v>
      </c>
      <c r="D6" s="118" t="s">
        <v>111</v>
      </c>
      <c r="E6" s="117">
        <v>0</v>
      </c>
      <c r="F6" s="119">
        <v>5</v>
      </c>
      <c r="G6" s="119">
        <v>5</v>
      </c>
      <c r="H6" s="120" t="s">
        <v>74</v>
      </c>
      <c r="I6" s="117" t="s">
        <v>75</v>
      </c>
    </row>
    <row r="7" spans="2:35" ht="14.4">
      <c r="B7" s="121"/>
      <c r="C7" s="122"/>
      <c r="D7" s="122"/>
      <c r="E7" s="122"/>
      <c r="F7" s="123"/>
      <c r="G7" s="123"/>
      <c r="H7" s="124"/>
      <c r="I7" s="122"/>
    </row>
    <row r="8" spans="2:35" ht="14.4">
      <c r="B8" s="108" t="s">
        <v>109</v>
      </c>
      <c r="C8" s="109"/>
      <c r="D8" s="109"/>
      <c r="E8" s="109"/>
      <c r="F8" s="109"/>
      <c r="G8" s="109"/>
      <c r="H8" s="109"/>
      <c r="I8" s="110"/>
    </row>
    <row r="9" spans="2:35" ht="13.8" thickBot="1">
      <c r="B9" s="112" t="s">
        <v>66</v>
      </c>
      <c r="C9" s="112" t="s">
        <v>67</v>
      </c>
      <c r="D9" s="112" t="s">
        <v>68</v>
      </c>
      <c r="E9" s="112" t="s">
        <v>69</v>
      </c>
      <c r="F9" s="113" t="s">
        <v>5</v>
      </c>
      <c r="G9" s="113" t="s">
        <v>6</v>
      </c>
      <c r="H9" s="114" t="s">
        <v>70</v>
      </c>
      <c r="I9" s="115" t="s">
        <v>71</v>
      </c>
    </row>
    <row r="10" spans="2:35" ht="14.4">
      <c r="B10" s="161" t="s">
        <v>4</v>
      </c>
      <c r="C10" s="125" t="s">
        <v>60</v>
      </c>
      <c r="D10" s="126" t="s">
        <v>111</v>
      </c>
      <c r="E10" s="109">
        <v>2010</v>
      </c>
      <c r="F10" s="127"/>
      <c r="G10" s="128"/>
      <c r="H10" s="129"/>
      <c r="I10" s="122" t="str">
        <f>LineCap!T29</f>
        <v>IMPELC-NODKW</v>
      </c>
      <c r="AF10"/>
      <c r="AG10"/>
      <c r="AH10"/>
      <c r="AI10"/>
    </row>
    <row r="11" spans="2:35" ht="14.4">
      <c r="B11" s="161" t="s">
        <v>4</v>
      </c>
      <c r="C11" s="125" t="s">
        <v>60</v>
      </c>
      <c r="D11" s="126" t="s">
        <v>111</v>
      </c>
      <c r="E11" s="109">
        <v>2010</v>
      </c>
      <c r="F11" s="127"/>
      <c r="G11" s="128"/>
      <c r="H11" s="129"/>
      <c r="I11" s="122" t="str">
        <f>LineCap!T30</f>
        <v>EXPELC-NODKW</v>
      </c>
      <c r="AF11"/>
      <c r="AG11"/>
      <c r="AH11"/>
      <c r="AI11"/>
    </row>
    <row r="12" spans="2:35" ht="14.4">
      <c r="B12" s="161" t="s">
        <v>4</v>
      </c>
      <c r="C12" s="125" t="s">
        <v>60</v>
      </c>
      <c r="D12" s="126" t="s">
        <v>111</v>
      </c>
      <c r="E12" s="109">
        <v>2010</v>
      </c>
      <c r="F12" s="16"/>
      <c r="G12" s="16"/>
      <c r="H12" s="129"/>
      <c r="I12" s="122" t="str">
        <f>LineCap!T31</f>
        <v>IMPELC-NOSE</v>
      </c>
      <c r="AF12"/>
      <c r="AG12"/>
      <c r="AH12"/>
      <c r="AI12"/>
    </row>
    <row r="13" spans="2:35" ht="14.4">
      <c r="B13" s="161" t="s">
        <v>4</v>
      </c>
      <c r="C13" s="125" t="s">
        <v>60</v>
      </c>
      <c r="D13" s="126" t="s">
        <v>111</v>
      </c>
      <c r="E13" s="109">
        <v>2010</v>
      </c>
      <c r="F13" s="16"/>
      <c r="G13" s="16"/>
      <c r="H13" s="129"/>
      <c r="I13" s="122" t="str">
        <f>LineCap!T32</f>
        <v>EXPELC-NOSE</v>
      </c>
      <c r="AF13"/>
      <c r="AG13"/>
      <c r="AH13"/>
      <c r="AI13"/>
    </row>
    <row r="14" spans="2:35" ht="14.4">
      <c r="B14" s="125" t="s">
        <v>110</v>
      </c>
      <c r="C14" s="125" t="s">
        <v>60</v>
      </c>
      <c r="D14" s="126" t="s">
        <v>111</v>
      </c>
      <c r="E14" s="109">
        <v>2010</v>
      </c>
      <c r="F14" s="16"/>
      <c r="G14" s="16"/>
      <c r="H14" s="129"/>
      <c r="I14" s="122" t="str">
        <f>LineCap!T33</f>
        <v>IMPELC-NODE</v>
      </c>
      <c r="AF14"/>
      <c r="AG14"/>
      <c r="AH14"/>
      <c r="AI14"/>
    </row>
    <row r="15" spans="2:35" ht="14.4">
      <c r="B15" s="125" t="s">
        <v>110</v>
      </c>
      <c r="C15" s="125" t="s">
        <v>60</v>
      </c>
      <c r="D15" s="126" t="s">
        <v>111</v>
      </c>
      <c r="E15" s="109">
        <v>2010</v>
      </c>
      <c r="F15" s="16"/>
      <c r="G15" s="16"/>
      <c r="H15" s="129"/>
      <c r="I15" s="122" t="str">
        <f>LineCap!T34</f>
        <v>EXPELC-NODE</v>
      </c>
      <c r="AF15"/>
      <c r="AG15"/>
      <c r="AH15"/>
      <c r="AI15"/>
    </row>
    <row r="16" spans="2:35" ht="14.4">
      <c r="B16" s="125" t="s">
        <v>110</v>
      </c>
      <c r="C16" s="125" t="s">
        <v>60</v>
      </c>
      <c r="D16" s="126" t="s">
        <v>111</v>
      </c>
      <c r="E16" s="109">
        <v>2010</v>
      </c>
      <c r="F16" s="16"/>
      <c r="G16" s="16"/>
      <c r="H16" s="129"/>
      <c r="I16" s="122" t="str">
        <f>LineCap!T35</f>
        <v>IMPELC-NONL</v>
      </c>
      <c r="AF16"/>
      <c r="AG16"/>
      <c r="AH16"/>
      <c r="AI16"/>
    </row>
    <row r="17" spans="2:35" ht="14.4">
      <c r="B17" s="125" t="s">
        <v>110</v>
      </c>
      <c r="C17" s="125" t="s">
        <v>60</v>
      </c>
      <c r="D17" s="126" t="s">
        <v>111</v>
      </c>
      <c r="E17" s="109">
        <v>2010</v>
      </c>
      <c r="F17" s="16"/>
      <c r="G17" s="16"/>
      <c r="H17" s="129"/>
      <c r="I17" s="122" t="str">
        <f>LineCap!T36</f>
        <v>EXPELC-NONL</v>
      </c>
      <c r="AF17"/>
      <c r="AG17"/>
      <c r="AH17"/>
      <c r="AI17"/>
    </row>
    <row r="18" spans="2:35" ht="14.4">
      <c r="B18" s="125" t="s">
        <v>110</v>
      </c>
      <c r="C18" s="125" t="s">
        <v>60</v>
      </c>
      <c r="D18" s="126" t="s">
        <v>111</v>
      </c>
      <c r="E18" s="109">
        <v>2010</v>
      </c>
      <c r="F18" s="16"/>
      <c r="G18" s="16"/>
      <c r="H18" s="129"/>
      <c r="I18" s="122" t="str">
        <f>LineCap!T37</f>
        <v>IMPELC-NORU</v>
      </c>
      <c r="AF18"/>
      <c r="AG18"/>
      <c r="AH18"/>
      <c r="AI18"/>
    </row>
    <row r="19" spans="2:35" ht="14.4">
      <c r="B19" s="125" t="s">
        <v>110</v>
      </c>
      <c r="C19" s="125" t="s">
        <v>60</v>
      </c>
      <c r="D19" s="126" t="s">
        <v>111</v>
      </c>
      <c r="E19" s="109">
        <v>2010</v>
      </c>
      <c r="F19" s="16"/>
      <c r="G19" s="16"/>
      <c r="H19" s="129"/>
      <c r="I19" s="122" t="str">
        <f>LineCap!T38</f>
        <v>EXPELC-NORU</v>
      </c>
      <c r="AF19"/>
      <c r="AG19"/>
      <c r="AH19"/>
      <c r="AI19"/>
    </row>
    <row r="20" spans="2:35" ht="14.4">
      <c r="B20" s="125" t="s">
        <v>110</v>
      </c>
      <c r="C20" s="125" t="s">
        <v>60</v>
      </c>
      <c r="D20" s="126" t="s">
        <v>111</v>
      </c>
      <c r="E20" s="109">
        <v>2010</v>
      </c>
      <c r="F20" s="16"/>
      <c r="G20" s="16"/>
      <c r="H20" s="129"/>
      <c r="I20" s="122" t="str">
        <f>LineCap!T39</f>
        <v>IMPELC-NOUK</v>
      </c>
      <c r="AF20"/>
      <c r="AG20"/>
      <c r="AH20"/>
      <c r="AI20"/>
    </row>
    <row r="21" spans="2:35" ht="14.4">
      <c r="B21" s="125" t="s">
        <v>110</v>
      </c>
      <c r="C21" s="125" t="s">
        <v>60</v>
      </c>
      <c r="D21" s="126" t="s">
        <v>111</v>
      </c>
      <c r="E21" s="109">
        <v>2010</v>
      </c>
      <c r="F21" s="16"/>
      <c r="G21" s="16"/>
      <c r="H21" s="129"/>
      <c r="I21" s="122" t="str">
        <f>LineCap!T40</f>
        <v>EXPELC-NOUK</v>
      </c>
      <c r="AF21"/>
      <c r="AG21"/>
      <c r="AH21"/>
      <c r="AI21"/>
    </row>
    <row r="22" spans="2:35" ht="14.4">
      <c r="B22" s="161" t="s">
        <v>4</v>
      </c>
      <c r="C22" s="125" t="s">
        <v>60</v>
      </c>
      <c r="D22" s="126" t="s">
        <v>111</v>
      </c>
      <c r="E22" s="109">
        <v>2010</v>
      </c>
      <c r="F22" s="16"/>
      <c r="G22" s="16"/>
      <c r="H22" s="129"/>
      <c r="I22" s="122" t="str">
        <f>LineCap!T41</f>
        <v>IMPELC-NOFI</v>
      </c>
      <c r="AF22"/>
      <c r="AG22"/>
      <c r="AH22"/>
      <c r="AI22"/>
    </row>
    <row r="23" spans="2:35" ht="14.4">
      <c r="B23" s="161" t="s">
        <v>4</v>
      </c>
      <c r="C23" s="125" t="s">
        <v>60</v>
      </c>
      <c r="D23" s="126" t="s">
        <v>111</v>
      </c>
      <c r="E23" s="109">
        <v>2010</v>
      </c>
      <c r="F23" s="16"/>
      <c r="G23" s="16"/>
      <c r="H23" s="129"/>
      <c r="I23" s="122" t="str">
        <f>LineCap!T42</f>
        <v>EXPELC-NOFI</v>
      </c>
      <c r="AF23"/>
      <c r="AG23"/>
      <c r="AH23"/>
      <c r="AI23"/>
    </row>
    <row r="24" spans="2:35" ht="14.4">
      <c r="B24" s="161" t="s">
        <v>4</v>
      </c>
      <c r="C24" s="139" t="s">
        <v>60</v>
      </c>
      <c r="D24" s="140" t="s">
        <v>111</v>
      </c>
      <c r="E24" s="130">
        <v>2015</v>
      </c>
      <c r="F24" s="141"/>
      <c r="G24" s="141"/>
      <c r="H24" s="142"/>
      <c r="I24" s="130" t="str">
        <f>LineCap!T29</f>
        <v>IMPELC-NODKW</v>
      </c>
      <c r="AF24"/>
      <c r="AG24"/>
      <c r="AH24"/>
      <c r="AI24"/>
    </row>
    <row r="25" spans="2:35" ht="14.4">
      <c r="B25" s="161" t="s">
        <v>4</v>
      </c>
      <c r="C25" s="125" t="s">
        <v>60</v>
      </c>
      <c r="D25" s="126" t="s">
        <v>111</v>
      </c>
      <c r="E25" s="109">
        <v>2015</v>
      </c>
      <c r="F25" s="16"/>
      <c r="G25" s="16"/>
      <c r="H25" s="129"/>
      <c r="I25" s="122" t="str">
        <f>LineCap!T30</f>
        <v>EXPELC-NODKW</v>
      </c>
      <c r="AF25"/>
      <c r="AG25"/>
      <c r="AH25"/>
      <c r="AI25"/>
    </row>
    <row r="26" spans="2:35" ht="14.4">
      <c r="B26" s="161" t="s">
        <v>4</v>
      </c>
      <c r="C26" s="125" t="s">
        <v>60</v>
      </c>
      <c r="D26" s="126" t="s">
        <v>111</v>
      </c>
      <c r="E26" s="109">
        <v>2015</v>
      </c>
      <c r="F26" s="16"/>
      <c r="G26" s="16"/>
      <c r="H26" s="129"/>
      <c r="I26" s="122" t="str">
        <f>LineCap!T31</f>
        <v>IMPELC-NOSE</v>
      </c>
      <c r="J26" s="137"/>
      <c r="K26" s="137"/>
      <c r="AF26"/>
      <c r="AG26"/>
      <c r="AH26"/>
      <c r="AI26"/>
    </row>
    <row r="27" spans="2:35" ht="14.4">
      <c r="B27" s="161" t="s">
        <v>4</v>
      </c>
      <c r="C27" s="125" t="s">
        <v>60</v>
      </c>
      <c r="D27" s="126" t="s">
        <v>111</v>
      </c>
      <c r="E27" s="109">
        <v>2015</v>
      </c>
      <c r="F27" s="16"/>
      <c r="G27" s="16"/>
      <c r="H27" s="129"/>
      <c r="I27" s="122" t="str">
        <f>LineCap!T32</f>
        <v>EXPELC-NOSE</v>
      </c>
      <c r="J27" s="137"/>
      <c r="K27" s="137"/>
      <c r="AD27"/>
      <c r="AE27"/>
      <c r="AF27"/>
      <c r="AG27"/>
      <c r="AH27"/>
      <c r="AI27"/>
    </row>
    <row r="28" spans="2:35" ht="14.4">
      <c r="B28" s="125" t="s">
        <v>110</v>
      </c>
      <c r="C28" s="125" t="s">
        <v>60</v>
      </c>
      <c r="D28" s="126" t="s">
        <v>111</v>
      </c>
      <c r="E28" s="125">
        <v>2015</v>
      </c>
      <c r="F28" s="125"/>
      <c r="G28" s="125"/>
      <c r="H28" s="125"/>
      <c r="I28" s="122" t="str">
        <f>LineCap!T33</f>
        <v>IMPELC-NODE</v>
      </c>
      <c r="J28" s="137"/>
      <c r="K28" s="137"/>
    </row>
    <row r="29" spans="2:35" ht="14.4">
      <c r="B29" s="125" t="s">
        <v>110</v>
      </c>
      <c r="C29" s="125" t="s">
        <v>60</v>
      </c>
      <c r="D29" s="126" t="s">
        <v>111</v>
      </c>
      <c r="E29" s="125">
        <v>2015</v>
      </c>
      <c r="F29" s="125"/>
      <c r="G29" s="125"/>
      <c r="H29" s="125"/>
      <c r="I29" s="122" t="str">
        <f>LineCap!T34</f>
        <v>EXPELC-NODE</v>
      </c>
      <c r="J29" s="137"/>
      <c r="K29" s="137"/>
      <c r="AE29" s="137"/>
    </row>
    <row r="30" spans="2:35" ht="14.4">
      <c r="B30" s="125" t="s">
        <v>110</v>
      </c>
      <c r="C30" s="125" t="s">
        <v>60</v>
      </c>
      <c r="D30" s="126" t="s">
        <v>111</v>
      </c>
      <c r="E30" s="125">
        <v>2015</v>
      </c>
      <c r="F30" s="125"/>
      <c r="G30" s="125"/>
      <c r="H30" s="125"/>
      <c r="I30" s="122" t="str">
        <f>LineCap!T35</f>
        <v>IMPELC-NONL</v>
      </c>
    </row>
    <row r="31" spans="2:35" ht="14.4">
      <c r="B31" s="125" t="s">
        <v>110</v>
      </c>
      <c r="C31" s="125" t="s">
        <v>60</v>
      </c>
      <c r="D31" s="126" t="s">
        <v>111</v>
      </c>
      <c r="E31" s="125">
        <v>2015</v>
      </c>
      <c r="I31" s="122" t="str">
        <f>LineCap!T36</f>
        <v>EXPELC-NONL</v>
      </c>
    </row>
    <row r="32" spans="2:35" ht="14.4">
      <c r="B32" s="125" t="s">
        <v>110</v>
      </c>
      <c r="C32" s="125" t="s">
        <v>60</v>
      </c>
      <c r="D32" s="126" t="s">
        <v>111</v>
      </c>
      <c r="E32" s="125">
        <v>2015</v>
      </c>
      <c r="I32" s="122" t="str">
        <f>LineCap!T37</f>
        <v>IMPELC-NORU</v>
      </c>
    </row>
    <row r="33" spans="2:31" ht="14.4">
      <c r="B33" s="125" t="s">
        <v>110</v>
      </c>
      <c r="C33" s="125" t="s">
        <v>60</v>
      </c>
      <c r="D33" s="126" t="s">
        <v>111</v>
      </c>
      <c r="E33" s="125">
        <v>2015</v>
      </c>
      <c r="I33" s="122" t="str">
        <f>LineCap!T38</f>
        <v>EXPELC-NORU</v>
      </c>
    </row>
    <row r="34" spans="2:31" ht="14.4">
      <c r="B34" s="125" t="s">
        <v>110</v>
      </c>
      <c r="C34" s="125" t="s">
        <v>60</v>
      </c>
      <c r="D34" s="126" t="s">
        <v>111</v>
      </c>
      <c r="E34" s="125">
        <v>2015</v>
      </c>
      <c r="I34" s="122" t="str">
        <f>LineCap!T39</f>
        <v>IMPELC-NOUK</v>
      </c>
      <c r="AE34" s="137"/>
    </row>
    <row r="35" spans="2:31" ht="14.4">
      <c r="B35" s="125" t="s">
        <v>110</v>
      </c>
      <c r="C35" s="125" t="s">
        <v>60</v>
      </c>
      <c r="D35" s="126" t="s">
        <v>111</v>
      </c>
      <c r="E35" s="125">
        <v>2015</v>
      </c>
      <c r="I35" s="122" t="str">
        <f>LineCap!T40</f>
        <v>EXPELC-NOUK</v>
      </c>
    </row>
    <row r="36" spans="2:31" ht="14.4">
      <c r="B36" s="161" t="s">
        <v>4</v>
      </c>
      <c r="C36" s="125" t="s">
        <v>60</v>
      </c>
      <c r="D36" s="126" t="s">
        <v>111</v>
      </c>
      <c r="E36" s="125">
        <v>2015</v>
      </c>
      <c r="I36" s="122" t="str">
        <f>LineCap!T41</f>
        <v>IMPELC-NOFI</v>
      </c>
    </row>
    <row r="37" spans="2:31" ht="14.4">
      <c r="B37" s="161" t="s">
        <v>4</v>
      </c>
      <c r="C37" s="125" t="s">
        <v>60</v>
      </c>
      <c r="D37" s="126" t="s">
        <v>111</v>
      </c>
      <c r="E37" s="125">
        <v>2015</v>
      </c>
      <c r="I37" s="122" t="str">
        <f>LineCap!T42</f>
        <v>EXPELC-NOFI</v>
      </c>
      <c r="J37" s="137"/>
      <c r="K37" s="137"/>
      <c r="AC37" s="137"/>
    </row>
    <row r="38" spans="2:31" ht="14.4">
      <c r="B38" s="161" t="s">
        <v>4</v>
      </c>
      <c r="C38" s="130" t="s">
        <v>60</v>
      </c>
      <c r="D38" s="140" t="s">
        <v>111</v>
      </c>
      <c r="E38" s="143">
        <v>2020</v>
      </c>
      <c r="F38" s="144"/>
      <c r="G38" s="145"/>
      <c r="H38" s="142"/>
      <c r="I38" s="139" t="str">
        <f>LineCap!T29</f>
        <v>IMPELC-NODKW</v>
      </c>
      <c r="J38" s="137"/>
      <c r="K38" s="137"/>
      <c r="AC38" s="137"/>
    </row>
    <row r="39" spans="2:31" ht="14.4">
      <c r="B39" s="161" t="s">
        <v>4</v>
      </c>
      <c r="C39" s="109" t="s">
        <v>60</v>
      </c>
      <c r="D39" s="126" t="s">
        <v>111</v>
      </c>
      <c r="E39" s="135">
        <v>2020</v>
      </c>
      <c r="F39" s="127"/>
      <c r="G39" s="128"/>
      <c r="H39" s="129"/>
      <c r="I39" s="125" t="str">
        <f>LineCap!T30</f>
        <v>EXPELC-NODKW</v>
      </c>
    </row>
    <row r="40" spans="2:31" ht="14.4">
      <c r="B40" s="161" t="s">
        <v>4</v>
      </c>
      <c r="C40" s="109" t="s">
        <v>60</v>
      </c>
      <c r="D40" s="126" t="s">
        <v>111</v>
      </c>
      <c r="E40" s="135">
        <v>2020</v>
      </c>
      <c r="F40" s="127"/>
      <c r="G40" s="128"/>
      <c r="H40" s="129"/>
      <c r="I40" s="125" t="str">
        <f>LineCap!T31</f>
        <v>IMPELC-NOSE</v>
      </c>
    </row>
    <row r="41" spans="2:31" ht="14.4">
      <c r="B41" s="161" t="s">
        <v>4</v>
      </c>
      <c r="C41" s="109" t="s">
        <v>60</v>
      </c>
      <c r="D41" s="126" t="s">
        <v>111</v>
      </c>
      <c r="E41" s="135">
        <v>2020</v>
      </c>
      <c r="F41" s="127"/>
      <c r="G41" s="128"/>
      <c r="H41" s="129"/>
      <c r="I41" s="125" t="str">
        <f>LineCap!T32</f>
        <v>EXPELC-NOSE</v>
      </c>
    </row>
    <row r="42" spans="2:31" ht="14.4">
      <c r="B42" s="125" t="s">
        <v>110</v>
      </c>
      <c r="C42" s="109" t="s">
        <v>60</v>
      </c>
      <c r="D42" s="126" t="s">
        <v>111</v>
      </c>
      <c r="E42" s="135">
        <v>2020</v>
      </c>
      <c r="F42" s="127"/>
      <c r="G42" s="128"/>
      <c r="H42" s="129"/>
      <c r="I42" s="125" t="str">
        <f>LineCap!T33</f>
        <v>IMPELC-NODE</v>
      </c>
      <c r="J42" s="137"/>
      <c r="K42" s="137"/>
    </row>
    <row r="43" spans="2:31" ht="14.4">
      <c r="B43" s="125" t="s">
        <v>110</v>
      </c>
      <c r="C43" s="109" t="s">
        <v>60</v>
      </c>
      <c r="D43" s="126" t="s">
        <v>111</v>
      </c>
      <c r="E43" s="135">
        <v>2020</v>
      </c>
      <c r="F43" s="127"/>
      <c r="G43" s="128"/>
      <c r="H43" s="129"/>
      <c r="I43" s="125" t="str">
        <f>LineCap!T34</f>
        <v>EXPELC-NODE</v>
      </c>
    </row>
    <row r="44" spans="2:31" ht="14.4">
      <c r="B44" s="125" t="s">
        <v>110</v>
      </c>
      <c r="C44" s="109" t="s">
        <v>60</v>
      </c>
      <c r="D44" s="126" t="s">
        <v>111</v>
      </c>
      <c r="E44" s="135">
        <v>2020</v>
      </c>
      <c r="F44" s="127"/>
      <c r="G44" s="128"/>
      <c r="H44" s="129"/>
      <c r="I44" s="125" t="str">
        <f>LineCap!T35</f>
        <v>IMPELC-NONL</v>
      </c>
    </row>
    <row r="45" spans="2:31" ht="14.4">
      <c r="B45" s="125" t="s">
        <v>110</v>
      </c>
      <c r="C45" s="109" t="s">
        <v>60</v>
      </c>
      <c r="D45" s="126" t="s">
        <v>111</v>
      </c>
      <c r="E45" s="135">
        <v>2020</v>
      </c>
      <c r="F45" s="127"/>
      <c r="G45" s="128"/>
      <c r="H45" s="129"/>
      <c r="I45" s="125" t="str">
        <f>LineCap!T36</f>
        <v>EXPELC-NONL</v>
      </c>
    </row>
    <row r="46" spans="2:31" ht="14.4">
      <c r="B46" s="125" t="s">
        <v>110</v>
      </c>
      <c r="C46" s="109" t="s">
        <v>60</v>
      </c>
      <c r="D46" s="126" t="s">
        <v>111</v>
      </c>
      <c r="E46" s="135">
        <v>2020</v>
      </c>
      <c r="F46" s="127"/>
      <c r="G46" s="128"/>
      <c r="H46" s="129"/>
      <c r="I46" s="125" t="str">
        <f>LineCap!T37</f>
        <v>IMPELC-NORU</v>
      </c>
    </row>
    <row r="47" spans="2:31" ht="14.4">
      <c r="B47" s="125" t="s">
        <v>110</v>
      </c>
      <c r="C47" s="109" t="s">
        <v>60</v>
      </c>
      <c r="D47" s="126" t="s">
        <v>111</v>
      </c>
      <c r="E47" s="138">
        <v>2020</v>
      </c>
      <c r="F47" s="127"/>
      <c r="G47" s="128"/>
      <c r="H47" s="129"/>
      <c r="I47" s="125" t="str">
        <f>LineCap!T38</f>
        <v>EXPELC-NORU</v>
      </c>
    </row>
    <row r="48" spans="2:31" ht="14.4">
      <c r="B48" s="125" t="s">
        <v>110</v>
      </c>
      <c r="C48" s="109" t="s">
        <v>60</v>
      </c>
      <c r="D48" s="126" t="s">
        <v>111</v>
      </c>
      <c r="E48" s="138">
        <v>2020</v>
      </c>
      <c r="F48" s="16"/>
      <c r="G48" s="16"/>
      <c r="H48" s="129"/>
      <c r="I48" s="125" t="str">
        <f>LineCap!T39</f>
        <v>IMPELC-NOUK</v>
      </c>
    </row>
    <row r="49" spans="2:9" ht="14.4">
      <c r="B49" s="125" t="s">
        <v>110</v>
      </c>
      <c r="C49" s="109" t="s">
        <v>60</v>
      </c>
      <c r="D49" s="126" t="s">
        <v>111</v>
      </c>
      <c r="E49" s="138">
        <v>2020</v>
      </c>
      <c r="F49" s="16"/>
      <c r="G49" s="16"/>
      <c r="H49" s="129"/>
      <c r="I49" s="125" t="str">
        <f>LineCap!T40</f>
        <v>EXPELC-NOUK</v>
      </c>
    </row>
    <row r="50" spans="2:9" ht="14.4">
      <c r="B50" s="161" t="s">
        <v>4</v>
      </c>
      <c r="C50" s="109" t="s">
        <v>60</v>
      </c>
      <c r="D50" s="126" t="s">
        <v>111</v>
      </c>
      <c r="E50" s="138">
        <v>2020</v>
      </c>
      <c r="F50" s="16"/>
      <c r="G50" s="16"/>
      <c r="H50" s="129"/>
      <c r="I50" s="125" t="str">
        <f>LineCap!T41</f>
        <v>IMPELC-NOFI</v>
      </c>
    </row>
    <row r="51" spans="2:9" ht="14.4">
      <c r="B51" s="161" t="s">
        <v>4</v>
      </c>
      <c r="C51" s="132" t="s">
        <v>60</v>
      </c>
      <c r="D51" s="131" t="s">
        <v>111</v>
      </c>
      <c r="E51" s="136">
        <v>2020</v>
      </c>
      <c r="F51" s="133"/>
      <c r="G51" s="133"/>
      <c r="H51" s="134"/>
      <c r="I51" s="125" t="str">
        <f>LineCap!T42</f>
        <v>EXPELC-NOFI</v>
      </c>
    </row>
    <row r="52" spans="2:9" ht="14.4">
      <c r="B52" s="161" t="s">
        <v>4</v>
      </c>
      <c r="C52" s="109" t="s">
        <v>60</v>
      </c>
      <c r="D52" s="126" t="s">
        <v>111</v>
      </c>
      <c r="E52" s="135">
        <v>2025</v>
      </c>
      <c r="F52" s="127"/>
      <c r="I52" s="139" t="str">
        <f>LineCap!T29</f>
        <v>IMPELC-NODKW</v>
      </c>
    </row>
    <row r="53" spans="2:9" ht="14.4">
      <c r="B53" s="161" t="s">
        <v>4</v>
      </c>
      <c r="C53" s="109" t="s">
        <v>60</v>
      </c>
      <c r="D53" s="126" t="s">
        <v>111</v>
      </c>
      <c r="E53" s="135">
        <v>2025</v>
      </c>
      <c r="F53" s="127"/>
      <c r="I53" s="125" t="str">
        <f>LineCap!T30</f>
        <v>EXPELC-NODKW</v>
      </c>
    </row>
    <row r="54" spans="2:9" ht="14.4">
      <c r="B54" s="161" t="s">
        <v>4</v>
      </c>
      <c r="C54" s="109" t="s">
        <v>60</v>
      </c>
      <c r="D54" s="126" t="s">
        <v>111</v>
      </c>
      <c r="E54" s="135">
        <v>2025</v>
      </c>
      <c r="F54" s="127"/>
      <c r="I54" s="125" t="str">
        <f>LineCap!T31</f>
        <v>IMPELC-NOSE</v>
      </c>
    </row>
    <row r="55" spans="2:9" ht="14.4">
      <c r="B55" s="161" t="s">
        <v>4</v>
      </c>
      <c r="C55" s="109" t="s">
        <v>60</v>
      </c>
      <c r="D55" s="126" t="s">
        <v>111</v>
      </c>
      <c r="E55" s="135">
        <v>2025</v>
      </c>
      <c r="F55" s="127"/>
      <c r="I55" s="125" t="str">
        <f>LineCap!T32</f>
        <v>EXPELC-NOSE</v>
      </c>
    </row>
    <row r="56" spans="2:9" ht="14.4">
      <c r="B56" s="125" t="s">
        <v>110</v>
      </c>
      <c r="C56" s="109" t="s">
        <v>60</v>
      </c>
      <c r="D56" s="126" t="s">
        <v>111</v>
      </c>
      <c r="E56" s="135">
        <v>2025</v>
      </c>
      <c r="F56" s="127"/>
      <c r="I56" s="125" t="str">
        <f>LineCap!T33</f>
        <v>IMPELC-NODE</v>
      </c>
    </row>
    <row r="57" spans="2:9" ht="14.4">
      <c r="B57" s="125" t="s">
        <v>110</v>
      </c>
      <c r="C57" s="109" t="s">
        <v>60</v>
      </c>
      <c r="D57" s="126" t="s">
        <v>111</v>
      </c>
      <c r="E57" s="135">
        <v>2025</v>
      </c>
      <c r="F57" s="127"/>
      <c r="I57" s="125" t="str">
        <f>LineCap!T34</f>
        <v>EXPELC-NODE</v>
      </c>
    </row>
    <row r="58" spans="2:9" ht="14.4">
      <c r="B58" s="125" t="s">
        <v>110</v>
      </c>
      <c r="C58" s="109" t="s">
        <v>60</v>
      </c>
      <c r="D58" s="126" t="s">
        <v>111</v>
      </c>
      <c r="E58" s="135">
        <v>2025</v>
      </c>
      <c r="F58" s="127"/>
      <c r="I58" s="125" t="str">
        <f>LineCap!T35</f>
        <v>IMPELC-NONL</v>
      </c>
    </row>
    <row r="59" spans="2:9" ht="14.4">
      <c r="B59" s="125" t="s">
        <v>110</v>
      </c>
      <c r="C59" s="109" t="s">
        <v>60</v>
      </c>
      <c r="D59" s="126" t="s">
        <v>111</v>
      </c>
      <c r="E59" s="135">
        <v>2025</v>
      </c>
      <c r="F59" s="127"/>
      <c r="I59" s="125" t="str">
        <f>LineCap!T36</f>
        <v>EXPELC-NONL</v>
      </c>
    </row>
    <row r="60" spans="2:9" ht="14.4">
      <c r="B60" s="125" t="s">
        <v>110</v>
      </c>
      <c r="C60" s="109" t="s">
        <v>60</v>
      </c>
      <c r="D60" s="126" t="s">
        <v>111</v>
      </c>
      <c r="E60" s="135">
        <v>2025</v>
      </c>
      <c r="F60" s="127"/>
      <c r="I60" s="125" t="str">
        <f>LineCap!T37</f>
        <v>IMPELC-NORU</v>
      </c>
    </row>
    <row r="61" spans="2:9" ht="14.4">
      <c r="B61" s="125" t="s">
        <v>110</v>
      </c>
      <c r="C61" s="109" t="s">
        <v>60</v>
      </c>
      <c r="D61" s="126" t="s">
        <v>111</v>
      </c>
      <c r="E61" s="135">
        <v>2025</v>
      </c>
      <c r="F61" s="127"/>
      <c r="I61" s="125" t="str">
        <f>LineCap!T38</f>
        <v>EXPELC-NORU</v>
      </c>
    </row>
    <row r="62" spans="2:9" ht="14.4">
      <c r="B62" s="125" t="s">
        <v>110</v>
      </c>
      <c r="C62" s="109" t="s">
        <v>60</v>
      </c>
      <c r="D62" s="126" t="s">
        <v>111</v>
      </c>
      <c r="E62" s="135">
        <v>2025</v>
      </c>
      <c r="F62" s="127"/>
      <c r="G62" s="128"/>
      <c r="H62" s="129"/>
      <c r="I62" s="125" t="str">
        <f>LineCap!T39</f>
        <v>IMPELC-NOUK</v>
      </c>
    </row>
    <row r="63" spans="2:9" ht="14.4">
      <c r="B63" s="125" t="s">
        <v>110</v>
      </c>
      <c r="C63" s="109" t="s">
        <v>60</v>
      </c>
      <c r="D63" s="126" t="s">
        <v>111</v>
      </c>
      <c r="E63" s="135">
        <v>2025</v>
      </c>
      <c r="F63" s="127"/>
      <c r="G63" s="128"/>
      <c r="H63" s="129"/>
      <c r="I63" s="125" t="str">
        <f>LineCap!T40</f>
        <v>EXPELC-NOUK</v>
      </c>
    </row>
    <row r="64" spans="2:9" ht="14.4">
      <c r="B64" s="161" t="s">
        <v>4</v>
      </c>
      <c r="C64" s="109" t="s">
        <v>60</v>
      </c>
      <c r="D64" s="126" t="s">
        <v>111</v>
      </c>
      <c r="E64" s="135">
        <v>2025</v>
      </c>
      <c r="F64" s="16"/>
      <c r="G64" s="16"/>
      <c r="H64" s="129"/>
      <c r="I64" s="125" t="str">
        <f>LineCap!T41</f>
        <v>IMPELC-NOFI</v>
      </c>
    </row>
    <row r="65" spans="2:9" ht="14.4">
      <c r="B65" s="161" t="s">
        <v>4</v>
      </c>
      <c r="C65" s="109" t="s">
        <v>60</v>
      </c>
      <c r="D65" s="126" t="s">
        <v>111</v>
      </c>
      <c r="E65" s="135">
        <v>2025</v>
      </c>
      <c r="F65" s="16"/>
      <c r="G65" s="16"/>
      <c r="H65" s="129"/>
      <c r="I65" s="125" t="str">
        <f>LineCap!T42</f>
        <v>EXPELC-NOFI</v>
      </c>
    </row>
    <row r="69" spans="2:9" ht="14.4">
      <c r="I69" s="125"/>
    </row>
    <row r="70" spans="2:9" ht="14.4">
      <c r="I70" s="125"/>
    </row>
    <row r="71" spans="2:9" ht="14.4">
      <c r="I71" s="125"/>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B1:AW132"/>
  <sheetViews>
    <sheetView zoomScale="60" zoomScaleNormal="60" workbookViewId="0">
      <selection activeCell="U46" sqref="U46"/>
    </sheetView>
  </sheetViews>
  <sheetFormatPr defaultColWidth="8.88671875" defaultRowHeight="13.2"/>
  <cols>
    <col min="1" max="18" width="8.88671875" style="26"/>
    <col min="19" max="19" width="19.109375" style="26" customWidth="1"/>
    <col min="20" max="16384" width="8.88671875" style="26"/>
  </cols>
  <sheetData>
    <row r="1" spans="2:49">
      <c r="AF1" s="27" t="s">
        <v>17</v>
      </c>
      <c r="AN1" s="27" t="s">
        <v>17</v>
      </c>
      <c r="AV1" s="27" t="s">
        <v>17</v>
      </c>
    </row>
    <row r="2" spans="2:49">
      <c r="AG2" s="28" t="s">
        <v>18</v>
      </c>
      <c r="AO2" s="28" t="s">
        <v>19</v>
      </c>
      <c r="AW2" s="28" t="s">
        <v>20</v>
      </c>
    </row>
    <row r="4" spans="2:49">
      <c r="B4" s="27" t="s">
        <v>21</v>
      </c>
      <c r="S4" s="27" t="s">
        <v>17</v>
      </c>
    </row>
    <row r="5" spans="2:49">
      <c r="B5" s="29" t="s">
        <v>22</v>
      </c>
      <c r="S5" s="26" t="s">
        <v>23</v>
      </c>
      <c r="T5" s="28" t="s">
        <v>24</v>
      </c>
      <c r="U5" s="26" t="s">
        <v>25</v>
      </c>
      <c r="V5" s="26" t="s">
        <v>26</v>
      </c>
      <c r="W5" s="26" t="s">
        <v>27</v>
      </c>
      <c r="X5" s="28" t="s">
        <v>28</v>
      </c>
      <c r="AG5" s="27"/>
    </row>
    <row r="6" spans="2:49">
      <c r="U6" s="26" t="s">
        <v>29</v>
      </c>
    </row>
    <row r="7" spans="2:49">
      <c r="S7" s="26" t="s">
        <v>30</v>
      </c>
      <c r="T7" s="28" t="s">
        <v>31</v>
      </c>
      <c r="U7" s="26" t="s">
        <v>32</v>
      </c>
      <c r="V7" s="26" t="s">
        <v>33</v>
      </c>
      <c r="X7" s="26" t="s">
        <v>34</v>
      </c>
    </row>
    <row r="8" spans="2:49">
      <c r="S8" s="26" t="s">
        <v>35</v>
      </c>
      <c r="T8" s="28" t="s">
        <v>36</v>
      </c>
      <c r="U8" s="26">
        <v>700</v>
      </c>
      <c r="V8" s="26">
        <v>2014</v>
      </c>
      <c r="W8" s="28" t="s">
        <v>37</v>
      </c>
      <c r="X8" s="26" t="s">
        <v>34</v>
      </c>
    </row>
    <row r="9" spans="2:49">
      <c r="S9" s="26" t="s">
        <v>38</v>
      </c>
      <c r="T9" s="28" t="s">
        <v>39</v>
      </c>
      <c r="U9" s="26">
        <v>700</v>
      </c>
      <c r="V9" s="26" t="s">
        <v>40</v>
      </c>
      <c r="W9" s="26" t="s">
        <v>41</v>
      </c>
      <c r="X9" s="26" t="s">
        <v>34</v>
      </c>
    </row>
    <row r="10" spans="2:49">
      <c r="S10" s="26" t="s">
        <v>42</v>
      </c>
      <c r="T10" s="28" t="s">
        <v>43</v>
      </c>
      <c r="U10" s="26">
        <v>1400</v>
      </c>
      <c r="V10" s="26" t="s">
        <v>44</v>
      </c>
      <c r="X10" s="28" t="s">
        <v>34</v>
      </c>
    </row>
    <row r="11" spans="2:49">
      <c r="S11" s="28" t="s">
        <v>45</v>
      </c>
      <c r="T11" s="28" t="s">
        <v>46</v>
      </c>
      <c r="U11" s="26">
        <v>1400</v>
      </c>
      <c r="V11" s="28" t="s">
        <v>47</v>
      </c>
      <c r="X11" s="28" t="s">
        <v>48</v>
      </c>
    </row>
    <row r="16" spans="2:49">
      <c r="T16" s="28" t="s">
        <v>48</v>
      </c>
    </row>
    <row r="50" spans="2:2" s="30" customFormat="1"/>
    <row r="51" spans="2:2">
      <c r="B51" s="27" t="s">
        <v>21</v>
      </c>
    </row>
    <row r="52" spans="2:2">
      <c r="B52" s="27" t="s">
        <v>49</v>
      </c>
    </row>
    <row r="86" spans="2:22" s="30" customFormat="1"/>
    <row r="87" spans="2:22">
      <c r="B87" s="27" t="s">
        <v>21</v>
      </c>
      <c r="T87" s="30"/>
      <c r="V87" s="27" t="s">
        <v>21</v>
      </c>
    </row>
    <row r="88" spans="2:22">
      <c r="B88" s="27" t="s">
        <v>50</v>
      </c>
      <c r="T88" s="30"/>
      <c r="V88" s="27" t="s">
        <v>51</v>
      </c>
    </row>
    <row r="89" spans="2:22">
      <c r="T89" s="30"/>
    </row>
    <row r="90" spans="2:22">
      <c r="T90" s="30"/>
    </row>
    <row r="91" spans="2:22">
      <c r="T91" s="30"/>
    </row>
    <row r="92" spans="2:22">
      <c r="T92" s="30"/>
    </row>
    <row r="93" spans="2:22">
      <c r="L93" s="27" t="s">
        <v>52</v>
      </c>
      <c r="T93" s="30"/>
    </row>
    <row r="94" spans="2:22">
      <c r="T94" s="30"/>
    </row>
    <row r="95" spans="2:22">
      <c r="T95" s="30"/>
    </row>
    <row r="96" spans="2:22">
      <c r="T96" s="30"/>
    </row>
    <row r="97" spans="20:20">
      <c r="T97" s="30"/>
    </row>
    <row r="98" spans="20:20">
      <c r="T98" s="30"/>
    </row>
    <row r="99" spans="20:20">
      <c r="T99" s="30"/>
    </row>
    <row r="100" spans="20:20">
      <c r="T100" s="30"/>
    </row>
    <row r="101" spans="20:20">
      <c r="T101" s="30"/>
    </row>
    <row r="102" spans="20:20">
      <c r="T102" s="30"/>
    </row>
    <row r="103" spans="20:20">
      <c r="T103" s="30"/>
    </row>
    <row r="104" spans="20:20">
      <c r="T104" s="30"/>
    </row>
    <row r="105" spans="20:20">
      <c r="T105" s="30"/>
    </row>
    <row r="106" spans="20:20">
      <c r="T106" s="30"/>
    </row>
    <row r="107" spans="20:20">
      <c r="T107" s="30"/>
    </row>
    <row r="108" spans="20:20">
      <c r="T108" s="30"/>
    </row>
    <row r="109" spans="20:20">
      <c r="T109" s="30"/>
    </row>
    <row r="110" spans="20:20">
      <c r="T110" s="30"/>
    </row>
    <row r="111" spans="20:20">
      <c r="T111" s="30"/>
    </row>
    <row r="112" spans="20:20">
      <c r="T112" s="30"/>
    </row>
    <row r="113" spans="20:20">
      <c r="T113" s="30"/>
    </row>
    <row r="114" spans="20:20">
      <c r="T114" s="30"/>
    </row>
    <row r="115" spans="20:20">
      <c r="T115" s="30"/>
    </row>
    <row r="116" spans="20:20">
      <c r="T116" s="30"/>
    </row>
    <row r="117" spans="20:20">
      <c r="T117" s="30"/>
    </row>
    <row r="118" spans="20:20">
      <c r="T118" s="30"/>
    </row>
    <row r="119" spans="20:20">
      <c r="T119" s="30"/>
    </row>
    <row r="120" spans="20:20">
      <c r="T120" s="30"/>
    </row>
    <row r="121" spans="20:20">
      <c r="T121" s="30"/>
    </row>
    <row r="122" spans="20:20">
      <c r="T122" s="30"/>
    </row>
    <row r="123" spans="20:20">
      <c r="T123" s="30"/>
    </row>
    <row r="124" spans="20:20">
      <c r="T124" s="30"/>
    </row>
    <row r="125" spans="20:20">
      <c r="T125" s="30"/>
    </row>
    <row r="126" spans="20:20">
      <c r="T126" s="30"/>
    </row>
    <row r="127" spans="20:20">
      <c r="T127" s="30"/>
    </row>
    <row r="128" spans="20:20">
      <c r="T128" s="30"/>
    </row>
    <row r="129" spans="20:20">
      <c r="T129" s="30"/>
    </row>
    <row r="130" spans="20:20">
      <c r="T130" s="30"/>
    </row>
    <row r="131" spans="20:20">
      <c r="T131" s="30"/>
    </row>
    <row r="132" spans="20:20" s="30" customFormat="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5:O52"/>
  <sheetViews>
    <sheetView zoomScale="85" zoomScaleNormal="85" workbookViewId="0">
      <selection activeCell="P46" sqref="P46"/>
    </sheetView>
  </sheetViews>
  <sheetFormatPr defaultColWidth="8.88671875" defaultRowHeight="14.4"/>
  <cols>
    <col min="1" max="4" width="8.88671875" style="155"/>
    <col min="5" max="5" width="12.88671875" style="155" bestFit="1" customWidth="1"/>
    <col min="6" max="6" width="14.44140625" style="155" customWidth="1"/>
    <col min="7" max="16384" width="8.88671875" style="155"/>
  </cols>
  <sheetData>
    <row r="5" spans="3:15">
      <c r="C5" s="155" t="s">
        <v>141</v>
      </c>
      <c r="K5" s="155">
        <v>2030</v>
      </c>
      <c r="L5" s="155" t="s">
        <v>139</v>
      </c>
    </row>
    <row r="6" spans="3:15">
      <c r="C6" s="155" t="s">
        <v>140</v>
      </c>
      <c r="E6" s="155">
        <v>2030</v>
      </c>
      <c r="F6" s="155" t="s">
        <v>139</v>
      </c>
      <c r="I6" s="155" t="s">
        <v>138</v>
      </c>
      <c r="K6" s="155" t="s">
        <v>29</v>
      </c>
      <c r="L6" s="155" t="s">
        <v>137</v>
      </c>
    </row>
    <row r="7" spans="3:15">
      <c r="E7" s="155" t="s">
        <v>29</v>
      </c>
      <c r="F7" s="155" t="s">
        <v>137</v>
      </c>
      <c r="I7" s="155" t="s">
        <v>135</v>
      </c>
      <c r="J7" s="155" t="s">
        <v>134</v>
      </c>
      <c r="K7" s="155">
        <v>2500</v>
      </c>
      <c r="L7" s="155">
        <v>0</v>
      </c>
      <c r="O7" s="150" t="s">
        <v>121</v>
      </c>
    </row>
    <row r="8" spans="3:15">
      <c r="C8" s="156" t="s">
        <v>5</v>
      </c>
      <c r="D8" s="156" t="s">
        <v>131</v>
      </c>
      <c r="E8" s="156">
        <v>1400</v>
      </c>
      <c r="F8" s="156">
        <v>2360</v>
      </c>
      <c r="I8" s="155" t="s">
        <v>135</v>
      </c>
      <c r="J8" s="155" t="s">
        <v>6</v>
      </c>
      <c r="K8" s="155">
        <v>700</v>
      </c>
      <c r="L8" s="155">
        <v>0</v>
      </c>
      <c r="O8" s="31">
        <v>3.5999999999999998E-6</v>
      </c>
    </row>
    <row r="9" spans="3:15">
      <c r="C9" s="156" t="s">
        <v>5</v>
      </c>
      <c r="D9" s="156" t="s">
        <v>125</v>
      </c>
      <c r="E9" s="156">
        <f>1400</f>
        <v>1400</v>
      </c>
      <c r="F9" s="156">
        <v>0</v>
      </c>
      <c r="I9" s="155" t="s">
        <v>135</v>
      </c>
      <c r="J9" s="155" t="s">
        <v>136</v>
      </c>
      <c r="K9" s="155">
        <v>3300</v>
      </c>
      <c r="L9" s="155">
        <v>0</v>
      </c>
    </row>
    <row r="10" spans="3:15">
      <c r="C10" s="156" t="s">
        <v>5</v>
      </c>
      <c r="D10" s="156" t="s">
        <v>126</v>
      </c>
      <c r="E10" s="156">
        <v>1700</v>
      </c>
      <c r="F10" s="156">
        <v>2330</v>
      </c>
      <c r="I10" s="155" t="s">
        <v>136</v>
      </c>
      <c r="J10" s="155" t="s">
        <v>135</v>
      </c>
      <c r="K10" s="155">
        <v>3300</v>
      </c>
      <c r="L10" s="155">
        <v>0</v>
      </c>
    </row>
    <row r="11" spans="3:15">
      <c r="C11" s="156" t="s">
        <v>5</v>
      </c>
      <c r="D11" s="156" t="s">
        <v>129</v>
      </c>
      <c r="E11" s="156">
        <v>2150</v>
      </c>
      <c r="F11" s="156">
        <v>0</v>
      </c>
      <c r="I11" s="155" t="s">
        <v>136</v>
      </c>
      <c r="J11" s="155" t="s">
        <v>6</v>
      </c>
      <c r="K11" s="155">
        <f>1000+1000</f>
        <v>2000</v>
      </c>
      <c r="L11" s="155">
        <v>220</v>
      </c>
    </row>
    <row r="12" spans="3:15">
      <c r="C12" s="156" t="s">
        <v>5</v>
      </c>
      <c r="D12" s="156" t="s">
        <v>6</v>
      </c>
      <c r="E12" s="156">
        <v>2000</v>
      </c>
      <c r="F12" s="156">
        <v>0</v>
      </c>
      <c r="I12" s="155" t="s">
        <v>136</v>
      </c>
      <c r="J12" s="155" t="s">
        <v>129</v>
      </c>
      <c r="K12" s="155">
        <v>8700</v>
      </c>
      <c r="L12" s="155">
        <v>210</v>
      </c>
    </row>
    <row r="13" spans="3:15">
      <c r="C13" s="157" t="s">
        <v>5</v>
      </c>
      <c r="D13" s="157" t="s">
        <v>127</v>
      </c>
      <c r="E13" s="156">
        <v>700</v>
      </c>
      <c r="F13" s="156">
        <v>2930</v>
      </c>
      <c r="I13" s="155" t="s">
        <v>129</v>
      </c>
      <c r="J13" s="155" t="s">
        <v>136</v>
      </c>
      <c r="K13" s="155">
        <v>8700</v>
      </c>
      <c r="L13" s="155">
        <v>210</v>
      </c>
    </row>
    <row r="14" spans="3:15">
      <c r="C14" s="156" t="s">
        <v>6</v>
      </c>
      <c r="D14" s="156" t="s">
        <v>5</v>
      </c>
      <c r="E14" s="156">
        <v>2000</v>
      </c>
      <c r="F14" s="156">
        <v>0</v>
      </c>
      <c r="I14" s="155" t="s">
        <v>129</v>
      </c>
      <c r="J14" s="155" t="s">
        <v>5</v>
      </c>
      <c r="K14" s="155">
        <v>2150</v>
      </c>
      <c r="L14" s="155">
        <v>0</v>
      </c>
    </row>
    <row r="15" spans="3:15">
      <c r="C15" s="156" t="s">
        <v>6</v>
      </c>
      <c r="D15" s="156" t="s">
        <v>136</v>
      </c>
      <c r="E15" s="156">
        <f>1000+1000</f>
        <v>2000</v>
      </c>
      <c r="F15" s="156">
        <v>220</v>
      </c>
      <c r="I15" s="155" t="s">
        <v>129</v>
      </c>
      <c r="J15" s="155" t="s">
        <v>123</v>
      </c>
      <c r="K15" s="155">
        <v>7200</v>
      </c>
      <c r="L15" s="155">
        <v>0</v>
      </c>
    </row>
    <row r="16" spans="3:15">
      <c r="C16" s="156" t="s">
        <v>6</v>
      </c>
      <c r="D16" s="156" t="s">
        <v>135</v>
      </c>
      <c r="E16" s="156">
        <v>700</v>
      </c>
      <c r="F16" s="156">
        <v>0</v>
      </c>
      <c r="I16" s="155" t="s">
        <v>129</v>
      </c>
      <c r="J16" s="155" t="s">
        <v>133</v>
      </c>
      <c r="K16" s="155">
        <v>0</v>
      </c>
      <c r="L16" s="155">
        <v>30</v>
      </c>
    </row>
    <row r="17" spans="3:12">
      <c r="C17" s="156" t="s">
        <v>6</v>
      </c>
      <c r="D17" s="156" t="s">
        <v>134</v>
      </c>
      <c r="E17" s="156">
        <v>500</v>
      </c>
      <c r="F17" s="156">
        <v>2360</v>
      </c>
      <c r="I17" s="155" t="s">
        <v>129</v>
      </c>
      <c r="J17" s="155" t="s">
        <v>126</v>
      </c>
      <c r="K17" s="155">
        <v>680</v>
      </c>
      <c r="L17" s="155">
        <v>590</v>
      </c>
    </row>
    <row r="18" spans="3:12">
      <c r="C18" s="155" t="s">
        <v>132</v>
      </c>
      <c r="I18" s="155" t="s">
        <v>129</v>
      </c>
      <c r="J18" s="155" t="s">
        <v>134</v>
      </c>
      <c r="K18" s="155">
        <v>1350</v>
      </c>
      <c r="L18" s="155">
        <v>0</v>
      </c>
    </row>
    <row r="19" spans="3:12">
      <c r="C19" s="155" t="s">
        <v>126</v>
      </c>
      <c r="D19" s="155" t="s">
        <v>5</v>
      </c>
      <c r="E19" s="155">
        <v>1700</v>
      </c>
      <c r="F19" s="155">
        <v>2330</v>
      </c>
      <c r="I19" s="155" t="s">
        <v>123</v>
      </c>
      <c r="J19" s="155" t="s">
        <v>129</v>
      </c>
      <c r="K19" s="155">
        <v>7200</v>
      </c>
      <c r="L19" s="155">
        <v>0</v>
      </c>
    </row>
    <row r="20" spans="3:12">
      <c r="C20" s="155" t="s">
        <v>126</v>
      </c>
      <c r="D20" s="155" t="s">
        <v>131</v>
      </c>
      <c r="E20" s="155">
        <v>1400</v>
      </c>
      <c r="F20" s="155">
        <v>0</v>
      </c>
      <c r="I20" s="155" t="s">
        <v>123</v>
      </c>
      <c r="J20" s="155" t="s">
        <v>124</v>
      </c>
      <c r="K20" s="155">
        <v>1300</v>
      </c>
      <c r="L20" s="155">
        <v>0</v>
      </c>
    </row>
    <row r="21" spans="3:12">
      <c r="C21" s="155" t="s">
        <v>126</v>
      </c>
      <c r="D21" s="155" t="s">
        <v>125</v>
      </c>
      <c r="E21" s="155">
        <f>3500</f>
        <v>3500</v>
      </c>
      <c r="F21" s="155">
        <v>0</v>
      </c>
      <c r="I21" s="155" t="s">
        <v>123</v>
      </c>
      <c r="J21" s="155" t="s">
        <v>125</v>
      </c>
      <c r="K21" s="155">
        <f>600+700</f>
        <v>1300</v>
      </c>
      <c r="L21" s="155">
        <v>0</v>
      </c>
    </row>
    <row r="22" spans="3:12">
      <c r="C22" s="155" t="s">
        <v>126</v>
      </c>
      <c r="D22" s="155" t="s">
        <v>124</v>
      </c>
      <c r="E22" s="155">
        <v>1200</v>
      </c>
      <c r="F22" s="155">
        <v>0</v>
      </c>
      <c r="I22" s="155" t="s">
        <v>123</v>
      </c>
      <c r="J22" s="155" t="s">
        <v>130</v>
      </c>
      <c r="K22" s="155">
        <v>600</v>
      </c>
      <c r="L22" s="155">
        <v>2050</v>
      </c>
    </row>
    <row r="23" spans="3:12">
      <c r="C23" s="155" t="s">
        <v>126</v>
      </c>
      <c r="D23" s="155" t="s">
        <v>129</v>
      </c>
      <c r="E23" s="155">
        <v>680</v>
      </c>
      <c r="F23" s="155">
        <v>590</v>
      </c>
      <c r="I23" s="155" t="s">
        <v>123</v>
      </c>
      <c r="J23" s="155" t="s">
        <v>128</v>
      </c>
      <c r="K23" s="155">
        <v>700</v>
      </c>
      <c r="L23" s="155">
        <v>0</v>
      </c>
    </row>
    <row r="24" spans="3:12">
      <c r="C24" s="155" t="s">
        <v>126</v>
      </c>
      <c r="D24" s="155" t="s">
        <v>127</v>
      </c>
      <c r="E24" s="155">
        <v>700</v>
      </c>
      <c r="F24" s="155">
        <v>0</v>
      </c>
    </row>
    <row r="25" spans="3:12">
      <c r="C25" s="155" t="s">
        <v>124</v>
      </c>
      <c r="D25" s="155" t="s">
        <v>126</v>
      </c>
      <c r="E25" s="155">
        <v>1200</v>
      </c>
      <c r="F25" s="155">
        <v>0</v>
      </c>
    </row>
    <row r="26" spans="3:12">
      <c r="C26" s="155" t="s">
        <v>124</v>
      </c>
      <c r="D26" s="155" t="s">
        <v>125</v>
      </c>
      <c r="E26" s="155">
        <v>1200</v>
      </c>
      <c r="F26" s="155">
        <v>0</v>
      </c>
    </row>
    <row r="27" spans="3:12">
      <c r="C27" s="155" t="s">
        <v>124</v>
      </c>
      <c r="D27" s="155" t="s">
        <v>123</v>
      </c>
      <c r="E27" s="155">
        <v>1300</v>
      </c>
      <c r="F27" s="155">
        <v>0</v>
      </c>
    </row>
    <row r="30" spans="3:12">
      <c r="C30" s="155" t="s">
        <v>141</v>
      </c>
    </row>
    <row r="31" spans="3:12">
      <c r="C31" s="155" t="s">
        <v>140</v>
      </c>
      <c r="E31" s="155">
        <v>2030</v>
      </c>
      <c r="F31" s="155" t="s">
        <v>139</v>
      </c>
      <c r="K31" s="155">
        <v>2030</v>
      </c>
      <c r="L31" s="155" t="s">
        <v>139</v>
      </c>
    </row>
    <row r="32" spans="3:12">
      <c r="E32" s="155" t="s">
        <v>78</v>
      </c>
      <c r="F32" s="155" t="s">
        <v>142</v>
      </c>
      <c r="I32" s="155" t="s">
        <v>138</v>
      </c>
      <c r="K32" s="155" t="s">
        <v>78</v>
      </c>
      <c r="L32" s="155" t="s">
        <v>142</v>
      </c>
    </row>
    <row r="33" spans="3:12">
      <c r="C33" s="156" t="s">
        <v>5</v>
      </c>
      <c r="D33" s="156" t="s">
        <v>131</v>
      </c>
      <c r="E33" s="156">
        <f t="shared" ref="E33:F52" si="0">E8*$O$8*8760</f>
        <v>44.150399999999998</v>
      </c>
      <c r="F33" s="156">
        <f t="shared" si="0"/>
        <v>74.424959999999999</v>
      </c>
      <c r="I33" s="155" t="s">
        <v>135</v>
      </c>
      <c r="J33" s="155" t="s">
        <v>134</v>
      </c>
      <c r="K33" s="155">
        <f t="shared" ref="K33:L43" si="1">K7*$O$8*8760</f>
        <v>78.839999999999989</v>
      </c>
      <c r="L33" s="155">
        <f t="shared" si="1"/>
        <v>0</v>
      </c>
    </row>
    <row r="34" spans="3:12">
      <c r="C34" s="156" t="s">
        <v>5</v>
      </c>
      <c r="D34" s="156" t="s">
        <v>125</v>
      </c>
      <c r="E34" s="156">
        <f t="shared" si="0"/>
        <v>44.150399999999998</v>
      </c>
      <c r="F34" s="156">
        <f t="shared" si="0"/>
        <v>0</v>
      </c>
      <c r="I34" s="155" t="s">
        <v>135</v>
      </c>
      <c r="J34" s="155" t="s">
        <v>6</v>
      </c>
      <c r="K34" s="155">
        <f t="shared" si="1"/>
        <v>22.075199999999999</v>
      </c>
      <c r="L34" s="155">
        <f t="shared" si="1"/>
        <v>0</v>
      </c>
    </row>
    <row r="35" spans="3:12">
      <c r="C35" s="156" t="s">
        <v>5</v>
      </c>
      <c r="D35" s="156" t="s">
        <v>126</v>
      </c>
      <c r="E35" s="156">
        <f t="shared" si="0"/>
        <v>53.611199999999997</v>
      </c>
      <c r="F35" s="156">
        <f t="shared" si="0"/>
        <v>73.478880000000004</v>
      </c>
      <c r="I35" s="155" t="s">
        <v>135</v>
      </c>
      <c r="J35" s="155" t="s">
        <v>136</v>
      </c>
      <c r="K35" s="155">
        <f t="shared" si="1"/>
        <v>104.0688</v>
      </c>
      <c r="L35" s="155">
        <f t="shared" si="1"/>
        <v>0</v>
      </c>
    </row>
    <row r="36" spans="3:12">
      <c r="C36" s="156" t="s">
        <v>5</v>
      </c>
      <c r="D36" s="156" t="s">
        <v>129</v>
      </c>
      <c r="E36" s="156">
        <f t="shared" si="0"/>
        <v>67.802399999999992</v>
      </c>
      <c r="F36" s="156">
        <f t="shared" si="0"/>
        <v>0</v>
      </c>
      <c r="I36" s="155" t="s">
        <v>136</v>
      </c>
      <c r="J36" s="155" t="s">
        <v>135</v>
      </c>
      <c r="K36" s="155">
        <f t="shared" si="1"/>
        <v>104.0688</v>
      </c>
      <c r="L36" s="155">
        <f t="shared" si="1"/>
        <v>0</v>
      </c>
    </row>
    <row r="37" spans="3:12">
      <c r="C37" s="156" t="s">
        <v>5</v>
      </c>
      <c r="D37" s="156" t="s">
        <v>6</v>
      </c>
      <c r="E37" s="156">
        <f t="shared" si="0"/>
        <v>63.071999999999996</v>
      </c>
      <c r="F37" s="156">
        <f t="shared" si="0"/>
        <v>0</v>
      </c>
      <c r="I37" s="155" t="s">
        <v>136</v>
      </c>
      <c r="J37" s="155" t="s">
        <v>6</v>
      </c>
      <c r="K37" s="155">
        <f t="shared" si="1"/>
        <v>63.071999999999996</v>
      </c>
      <c r="L37" s="155">
        <f t="shared" si="1"/>
        <v>6.9379199999999992</v>
      </c>
    </row>
    <row r="38" spans="3:12">
      <c r="C38" s="157" t="s">
        <v>5</v>
      </c>
      <c r="D38" s="157" t="s">
        <v>127</v>
      </c>
      <c r="E38" s="156">
        <f t="shared" si="0"/>
        <v>22.075199999999999</v>
      </c>
      <c r="F38" s="156">
        <f t="shared" si="0"/>
        <v>92.400480000000002</v>
      </c>
      <c r="I38" s="155" t="s">
        <v>136</v>
      </c>
      <c r="J38" s="155" t="s">
        <v>129</v>
      </c>
      <c r="K38" s="155">
        <f t="shared" si="1"/>
        <v>274.36320000000001</v>
      </c>
      <c r="L38" s="155">
        <f t="shared" si="1"/>
        <v>6.6225599999999991</v>
      </c>
    </row>
    <row r="39" spans="3:12">
      <c r="C39" s="156" t="s">
        <v>6</v>
      </c>
      <c r="D39" s="156" t="s">
        <v>5</v>
      </c>
      <c r="E39" s="156">
        <f t="shared" si="0"/>
        <v>63.071999999999996</v>
      </c>
      <c r="F39" s="156">
        <f t="shared" si="0"/>
        <v>0</v>
      </c>
      <c r="I39" s="155" t="s">
        <v>129</v>
      </c>
      <c r="J39" s="155" t="s">
        <v>136</v>
      </c>
      <c r="K39" s="155">
        <f t="shared" si="1"/>
        <v>274.36320000000001</v>
      </c>
      <c r="L39" s="155">
        <f t="shared" si="1"/>
        <v>6.6225599999999991</v>
      </c>
    </row>
    <row r="40" spans="3:12">
      <c r="C40" s="156" t="s">
        <v>6</v>
      </c>
      <c r="D40" s="156" t="s">
        <v>136</v>
      </c>
      <c r="E40" s="156">
        <f t="shared" si="0"/>
        <v>63.071999999999996</v>
      </c>
      <c r="F40" s="156">
        <f t="shared" si="0"/>
        <v>6.9379199999999992</v>
      </c>
      <c r="I40" s="155" t="s">
        <v>129</v>
      </c>
      <c r="J40" s="155" t="s">
        <v>5</v>
      </c>
      <c r="K40" s="155">
        <f t="shared" si="1"/>
        <v>67.802399999999992</v>
      </c>
      <c r="L40" s="155">
        <f t="shared" si="1"/>
        <v>0</v>
      </c>
    </row>
    <row r="41" spans="3:12">
      <c r="C41" s="156" t="s">
        <v>6</v>
      </c>
      <c r="D41" s="156" t="s">
        <v>135</v>
      </c>
      <c r="E41" s="156">
        <f t="shared" si="0"/>
        <v>22.075199999999999</v>
      </c>
      <c r="F41" s="156">
        <f t="shared" si="0"/>
        <v>0</v>
      </c>
      <c r="I41" s="155" t="s">
        <v>129</v>
      </c>
      <c r="J41" s="155" t="s">
        <v>123</v>
      </c>
      <c r="K41" s="155">
        <f t="shared" si="1"/>
        <v>227.05919999999998</v>
      </c>
      <c r="L41" s="155">
        <f t="shared" si="1"/>
        <v>0</v>
      </c>
    </row>
    <row r="42" spans="3:12">
      <c r="C42" s="156" t="s">
        <v>6</v>
      </c>
      <c r="D42" s="156" t="s">
        <v>134</v>
      </c>
      <c r="E42" s="156">
        <f t="shared" si="0"/>
        <v>15.767999999999999</v>
      </c>
      <c r="F42" s="156">
        <f t="shared" si="0"/>
        <v>74.424959999999999</v>
      </c>
      <c r="I42" s="155" t="s">
        <v>129</v>
      </c>
      <c r="J42" s="155" t="s">
        <v>133</v>
      </c>
      <c r="K42" s="155">
        <f t="shared" si="1"/>
        <v>0</v>
      </c>
      <c r="L42" s="155">
        <f t="shared" si="1"/>
        <v>0.94607999999999992</v>
      </c>
    </row>
    <row r="43" spans="3:12">
      <c r="C43" s="155" t="s">
        <v>132</v>
      </c>
      <c r="E43" s="155">
        <f t="shared" si="0"/>
        <v>0</v>
      </c>
      <c r="F43" s="155">
        <f t="shared" si="0"/>
        <v>0</v>
      </c>
      <c r="I43" s="155" t="s">
        <v>129</v>
      </c>
      <c r="J43" s="155" t="s">
        <v>126</v>
      </c>
      <c r="K43" s="155">
        <f t="shared" si="1"/>
        <v>21.444480000000002</v>
      </c>
      <c r="L43" s="155">
        <f t="shared" si="1"/>
        <v>18.60624</v>
      </c>
    </row>
    <row r="44" spans="3:12">
      <c r="C44" s="155" t="s">
        <v>126</v>
      </c>
      <c r="D44" s="155" t="s">
        <v>5</v>
      </c>
      <c r="E44" s="155">
        <f t="shared" si="0"/>
        <v>53.611199999999997</v>
      </c>
      <c r="F44" s="155">
        <f t="shared" si="0"/>
        <v>73.478880000000004</v>
      </c>
      <c r="I44" s="155" t="s">
        <v>129</v>
      </c>
      <c r="J44" s="155" t="s">
        <v>134</v>
      </c>
      <c r="K44" s="155">
        <v>42.573599999999999</v>
      </c>
      <c r="L44" s="155">
        <v>0</v>
      </c>
    </row>
    <row r="45" spans="3:12">
      <c r="C45" s="155" t="s">
        <v>126</v>
      </c>
      <c r="D45" s="155" t="s">
        <v>131</v>
      </c>
      <c r="E45" s="155">
        <f t="shared" si="0"/>
        <v>44.150399999999998</v>
      </c>
      <c r="F45" s="155">
        <f t="shared" si="0"/>
        <v>0</v>
      </c>
      <c r="I45" s="155" t="s">
        <v>123</v>
      </c>
      <c r="J45" s="155" t="s">
        <v>129</v>
      </c>
      <c r="K45" s="155">
        <f t="shared" ref="K45:L49" si="2">K19*$O$8*8760</f>
        <v>227.05919999999998</v>
      </c>
      <c r="L45" s="155">
        <f t="shared" si="2"/>
        <v>0</v>
      </c>
    </row>
    <row r="46" spans="3:12">
      <c r="C46" s="155" t="s">
        <v>126</v>
      </c>
      <c r="D46" s="155" t="s">
        <v>125</v>
      </c>
      <c r="E46" s="155">
        <f t="shared" si="0"/>
        <v>110.376</v>
      </c>
      <c r="F46" s="155">
        <f t="shared" si="0"/>
        <v>0</v>
      </c>
      <c r="I46" s="155" t="s">
        <v>123</v>
      </c>
      <c r="J46" s="155" t="s">
        <v>124</v>
      </c>
      <c r="K46" s="155">
        <f t="shared" si="2"/>
        <v>40.9968</v>
      </c>
      <c r="L46" s="155">
        <f t="shared" si="2"/>
        <v>0</v>
      </c>
    </row>
    <row r="47" spans="3:12">
      <c r="C47" s="155" t="s">
        <v>126</v>
      </c>
      <c r="D47" s="155" t="s">
        <v>124</v>
      </c>
      <c r="E47" s="155">
        <f t="shared" si="0"/>
        <v>37.843200000000003</v>
      </c>
      <c r="F47" s="155">
        <f t="shared" si="0"/>
        <v>0</v>
      </c>
      <c r="I47" s="155" t="s">
        <v>123</v>
      </c>
      <c r="J47" s="155" t="s">
        <v>125</v>
      </c>
      <c r="K47" s="155">
        <f t="shared" si="2"/>
        <v>40.9968</v>
      </c>
      <c r="L47" s="155">
        <f t="shared" si="2"/>
        <v>0</v>
      </c>
    </row>
    <row r="48" spans="3:12">
      <c r="C48" s="155" t="s">
        <v>126</v>
      </c>
      <c r="D48" s="155" t="s">
        <v>129</v>
      </c>
      <c r="E48" s="155">
        <f t="shared" si="0"/>
        <v>21.444480000000002</v>
      </c>
      <c r="F48" s="155">
        <f t="shared" si="0"/>
        <v>18.60624</v>
      </c>
      <c r="I48" s="155" t="s">
        <v>123</v>
      </c>
      <c r="J48" s="155" t="s">
        <v>130</v>
      </c>
      <c r="K48" s="155">
        <f t="shared" si="2"/>
        <v>18.921600000000002</v>
      </c>
      <c r="L48" s="155">
        <f t="shared" si="2"/>
        <v>64.648799999999994</v>
      </c>
    </row>
    <row r="49" spans="3:12">
      <c r="C49" s="155" t="s">
        <v>126</v>
      </c>
      <c r="D49" s="155" t="s">
        <v>127</v>
      </c>
      <c r="E49" s="155">
        <f t="shared" si="0"/>
        <v>22.075199999999999</v>
      </c>
      <c r="F49" s="155">
        <f t="shared" si="0"/>
        <v>0</v>
      </c>
      <c r="I49" s="155" t="s">
        <v>123</v>
      </c>
      <c r="J49" s="155" t="s">
        <v>128</v>
      </c>
      <c r="K49" s="155">
        <f t="shared" si="2"/>
        <v>22.075199999999999</v>
      </c>
      <c r="L49" s="155">
        <f t="shared" si="2"/>
        <v>0</v>
      </c>
    </row>
    <row r="50" spans="3:12">
      <c r="C50" s="155" t="s">
        <v>124</v>
      </c>
      <c r="D50" s="155" t="s">
        <v>126</v>
      </c>
      <c r="E50" s="155">
        <f t="shared" si="0"/>
        <v>37.843200000000003</v>
      </c>
      <c r="F50" s="155">
        <f t="shared" si="0"/>
        <v>0</v>
      </c>
    </row>
    <row r="51" spans="3:12">
      <c r="C51" s="155" t="s">
        <v>124</v>
      </c>
      <c r="D51" s="155" t="s">
        <v>125</v>
      </c>
      <c r="E51" s="155">
        <f t="shared" si="0"/>
        <v>37.843200000000003</v>
      </c>
      <c r="F51" s="155">
        <f t="shared" si="0"/>
        <v>0</v>
      </c>
    </row>
    <row r="52" spans="3:12">
      <c r="C52" s="155" t="s">
        <v>124</v>
      </c>
      <c r="D52" s="155" t="s">
        <v>123</v>
      </c>
      <c r="E52" s="155">
        <f t="shared" si="0"/>
        <v>40.9968</v>
      </c>
      <c r="F52" s="155">
        <f t="shared" si="0"/>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vt:lpstr>
      <vt:lpstr>AVA</vt:lpstr>
      <vt:lpstr>LineCap</vt:lpstr>
      <vt:lpstr>AF</vt:lpstr>
      <vt:lpstr>DATA</vt:lpstr>
      <vt:lpstr>Capacity</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cp:lastPrinted>2001-09-28T20:39:50Z</cp:lastPrinted>
  <dcterms:created xsi:type="dcterms:W3CDTF">2001-09-28T18:48:17Z</dcterms:created>
  <dcterms:modified xsi:type="dcterms:W3CDTF">2020-08-24T09:14:56Z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735891997814178</vt:r8>
  </property>
</Properties>
</file>