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TIMES models\TIMES-Nordic\SubRES_TMPL\"/>
    </mc:Choice>
  </mc:AlternateContent>
  <xr:revisionPtr revIDLastSave="0" documentId="13_ncr:1_{9724CEB5-553A-456F-8495-DC14873B0827}" xr6:coauthVersionLast="46" xr6:coauthVersionMax="46" xr10:uidLastSave="{00000000-0000-0000-0000-000000000000}"/>
  <bookViews>
    <workbookView xWindow="3348" yWindow="732" windowWidth="22560" windowHeight="15504" tabRatio="733" activeTab="2" xr2:uid="{00000000-000D-0000-FFFF-FFFF00000000}"/>
  </bookViews>
  <sheets>
    <sheet name="Intro" sheetId="16" r:id="rId1"/>
    <sheet name="ELC_Processes_CEN" sheetId="13" r:id="rId2"/>
    <sheet name="ELC_CEN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2" hidden="1">ELC_CEN!$A$14:$BH$25</definedName>
    <definedName name="_Order1" hidden="1">255</definedName>
    <definedName name="_Order2" hidden="1">255</definedName>
    <definedName name="BiomassLargeCHP">[1]TechnologyData!$A$14:$M$41</definedName>
    <definedName name="BPslut">[1]Plants!$J$2</definedName>
    <definedName name="E_waste">#REF!</definedName>
    <definedName name="Eksportstigning">[1]Plants!$J$6</definedName>
    <definedName name="ElBoiler">[1]TechnologyData!$O$72:$AA$99</definedName>
    <definedName name="ElPriceMix">[1]Subsidy!#REF!</definedName>
    <definedName name="Euro">ELC_CEN!$E$2</definedName>
    <definedName name="Fastprisår">[2]Forside!$B$5</definedName>
    <definedName name="FIXWINOFF">'[3]O&amp;M waste and WIN '!$K$13</definedName>
    <definedName name="FIXWINON">'[3]O&amp;M waste and WIN '!$K$14</definedName>
    <definedName name="FIXWSTBO">'[4]O&amp;M waste and WIN '!$E$5</definedName>
    <definedName name="FIXWSTBP">#REF!</definedName>
    <definedName name="FuelPrices">#REF!</definedName>
    <definedName name="HeatPump_Large">[1]TechnologyData!$O$101:$AA$128</definedName>
    <definedName name="Inflation">[1]General!#REF!</definedName>
    <definedName name="LastPSOYear">[1]Plants!$H$2</definedName>
    <definedName name="MWhGJ">#REF!</definedName>
    <definedName name="Nettarif">[1]TechnologyData!$F$11</definedName>
    <definedName name="NGCC_SmallBP">[1]TechnologyData!$A$72:$M$99</definedName>
    <definedName name="nhydro">[1]General!#REF!</definedName>
    <definedName name="NyeNGCC">[1]Plants!$J$5</definedName>
    <definedName name="OffshoreWindPark">[1]TechnologyData!$O$43:$AA$70</definedName>
    <definedName name="OnshoreWindPark">[1]TechnologyData!$O$14:$AA$41</definedName>
    <definedName name="Prisår_Til_Ramses">#REF!</definedName>
    <definedName name="Real_interest_rate">[5]TechnologyData!$B$37</definedName>
    <definedName name="RefurbishedCoalBioCHP">[1]TechnologyData!$A$43:$M$70</definedName>
    <definedName name="RenovCKV">[1]Plants!$J$4</definedName>
    <definedName name="VARWINOFF">'[3]O&amp;M waste and WIN '!$L$13</definedName>
    <definedName name="VARWINON">'[3]O&amp;M waste and WIN '!$L$14</definedName>
    <definedName name="VARWSTBO">#REF!</definedName>
    <definedName name="VARWSTBP">#REF!</definedName>
    <definedName name="WasteCHP">[1]TechnologyData!$A$101:$M$129</definedName>
    <definedName name="Wood_SmallBP">[1]TechnologyData!$A$131:$M$158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9" i="2" l="1"/>
  <c r="T30" i="2"/>
  <c r="T31" i="2"/>
  <c r="T28" i="2"/>
  <c r="AT44" i="2"/>
  <c r="AR44" i="2"/>
  <c r="AR45" i="2" s="1"/>
  <c r="AR46" i="2" s="1"/>
  <c r="AR47" i="2" s="1"/>
  <c r="AR48" i="2" s="1"/>
  <c r="W32" i="2"/>
  <c r="W28" i="2"/>
  <c r="O50" i="2"/>
  <c r="O49" i="2"/>
  <c r="O48" i="2"/>
  <c r="O47" i="2"/>
  <c r="D9" i="13"/>
  <c r="C9" i="13"/>
  <c r="T27" i="2"/>
  <c r="AR27" i="2" s="1"/>
  <c r="AZ27" i="2"/>
  <c r="BA27" i="2" s="1"/>
  <c r="AG27" i="2"/>
  <c r="AP27" i="2" s="1"/>
  <c r="AS27" i="2" s="1"/>
  <c r="W27" i="2"/>
  <c r="V27" i="2"/>
  <c r="AV27" i="2" s="1"/>
  <c r="X26" i="2"/>
  <c r="U26" i="2" s="1"/>
  <c r="D8" i="13"/>
  <c r="C8" i="13"/>
  <c r="V26" i="2"/>
  <c r="AV26" i="2" s="1"/>
  <c r="AZ26" i="2"/>
  <c r="BA26" i="2" s="1"/>
  <c r="T26" i="2"/>
  <c r="AR26" i="2" s="1"/>
  <c r="W26" i="2"/>
  <c r="AN26" i="2" l="1"/>
  <c r="U27" i="2"/>
  <c r="AN27" i="2" s="1"/>
  <c r="AG26" i="2"/>
  <c r="AP26" i="2" s="1"/>
  <c r="AS26" i="2" s="1"/>
  <c r="AT26" i="2" s="1"/>
  <c r="AT27" i="2"/>
  <c r="AM27" i="2"/>
  <c r="AM26" i="2"/>
  <c r="AU26" i="2" l="1"/>
  <c r="AU27" i="2"/>
  <c r="BB27" i="2" s="1"/>
  <c r="BB26" i="2"/>
  <c r="K46" i="2"/>
  <c r="K45" i="2"/>
  <c r="K44" i="2"/>
  <c r="Q46" i="2"/>
  <c r="Q45" i="2"/>
  <c r="Q44" i="2"/>
  <c r="D10" i="13" l="1"/>
  <c r="C10" i="13"/>
  <c r="T25" i="2" l="1"/>
  <c r="AR25" i="2" s="1"/>
  <c r="T24" i="2"/>
  <c r="AR24" i="2" s="1"/>
  <c r="T23" i="2"/>
  <c r="AR23" i="2" s="1"/>
  <c r="T19" i="2"/>
  <c r="AR19" i="2" s="1"/>
  <c r="T18" i="2"/>
  <c r="AR18" i="2" s="1"/>
  <c r="U19" i="2"/>
  <c r="T20" i="2"/>
  <c r="AR20" i="2" s="1"/>
  <c r="T17" i="2"/>
  <c r="AR17" i="2" s="1"/>
  <c r="AS17" i="2"/>
  <c r="U17" i="2"/>
  <c r="AV17" i="2"/>
  <c r="AZ17" i="2"/>
  <c r="BA17" i="2" s="1"/>
  <c r="T15" i="2"/>
  <c r="AR15" i="2" s="1"/>
  <c r="AS15" i="2"/>
  <c r="U15" i="2"/>
  <c r="AV15" i="2"/>
  <c r="AX15" i="2"/>
  <c r="AZ15" i="2"/>
  <c r="C6" i="13"/>
  <c r="D6" i="13"/>
  <c r="AG19" i="2"/>
  <c r="AG18" i="2"/>
  <c r="AG17" i="2"/>
  <c r="AG15" i="2"/>
  <c r="AG25" i="2"/>
  <c r="AG24" i="2"/>
  <c r="AG23" i="2"/>
  <c r="AG20" i="2"/>
  <c r="D7" i="13"/>
  <c r="W25" i="2"/>
  <c r="W24" i="2"/>
  <c r="W23" i="2"/>
  <c r="W19" i="2"/>
  <c r="W18" i="2"/>
  <c r="W17" i="2"/>
  <c r="C7" i="13"/>
  <c r="AS25" i="2"/>
  <c r="AS24" i="2"/>
  <c r="AS23" i="2"/>
  <c r="AS20" i="2"/>
  <c r="AS19" i="2"/>
  <c r="AS18" i="2"/>
  <c r="AZ25" i="2"/>
  <c r="BA25" i="2" s="1"/>
  <c r="AV25" i="2"/>
  <c r="AZ24" i="2"/>
  <c r="BA24" i="2" s="1"/>
  <c r="AV24" i="2"/>
  <c r="AZ23" i="2"/>
  <c r="BA23" i="2" s="1"/>
  <c r="AV23" i="2"/>
  <c r="AZ20" i="2"/>
  <c r="AX20" i="2"/>
  <c r="AV20" i="2"/>
  <c r="AZ19" i="2"/>
  <c r="BA19" i="2" s="1"/>
  <c r="AV19" i="2"/>
  <c r="AZ18" i="2"/>
  <c r="BA18" i="2" s="1"/>
  <c r="AV18" i="2"/>
  <c r="U25" i="2"/>
  <c r="U24" i="2"/>
  <c r="AU24" i="2" s="1"/>
  <c r="U23" i="2"/>
  <c r="W20" i="2"/>
  <c r="U20" i="2"/>
  <c r="U18" i="2"/>
  <c r="W15" i="2"/>
  <c r="AT24" i="2" l="1"/>
  <c r="BA15" i="2"/>
  <c r="AU19" i="2"/>
  <c r="AT18" i="2"/>
  <c r="AU23" i="2"/>
  <c r="AT23" i="2"/>
  <c r="AU18" i="2"/>
  <c r="BB18" i="2" s="1"/>
  <c r="BA20" i="2"/>
  <c r="AT15" i="2"/>
  <c r="AU20" i="2"/>
  <c r="BB24" i="2"/>
  <c r="AT25" i="2"/>
  <c r="AT20" i="2"/>
  <c r="AT17" i="2"/>
  <c r="AU17" i="2"/>
  <c r="AT19" i="2"/>
  <c r="BB19" i="2" s="1"/>
  <c r="AU15" i="2"/>
  <c r="AU25" i="2"/>
  <c r="BB17" i="2" l="1"/>
  <c r="BB23" i="2"/>
  <c r="BB20" i="2"/>
  <c r="BB25" i="2"/>
  <c r="BB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Kenneth Karlsson</author>
    <author>Iben Moll Rasmussen</author>
    <author>Rikke Næraa</author>
    <author>Mikkel Bosack Simonsen</author>
  </authors>
  <commentList>
    <comment ref="BB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Kenneth Karlsson: </t>
        </r>
        <r>
          <rPr>
            <sz val="9"/>
            <color indexed="81"/>
            <rFont val="Tahoma"/>
            <family val="2"/>
          </rPr>
          <t xml:space="preserve">Only the fuel consumption used for producing heat is redrawn from the cost. A method to relate a part of the other costs ( investments and O&amp;M) to the heat should be found. Could be a heat price
</t>
        </r>
      </text>
    </comment>
    <comment ref="P13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14" authorId="1" shapeId="0" xr:uid="{00000000-0006-0000-0500-000003000000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A14" authorId="2" shapeId="0" xr:uid="{00000000-0006-0000-0500-000004000000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  <comment ref="P42" authorId="1" shapeId="0" xr:uid="{F09A0DEE-B62A-4FFE-B7B2-4A81F90210D9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The backpressure coefficient is defined as the maximum power generating capacity in backpressure mode divided by the maximum heat capacity</t>
        </r>
      </text>
    </comment>
    <comment ref="W43" authorId="1" shapeId="0" xr:uid="{658ECA2A-F935-413B-92BE-17CA09EE3715}">
      <text>
        <r>
          <rPr>
            <b/>
            <sz val="9"/>
            <color indexed="81"/>
            <rFont val="Tahoma"/>
            <family val="2"/>
          </rPr>
          <t>Iben Moll Rasmussen:</t>
        </r>
        <r>
          <rPr>
            <sz val="9"/>
            <color indexed="81"/>
            <rFont val="Tahoma"/>
            <family val="2"/>
          </rPr>
          <t xml:space="preserve">
What does this mean?</t>
        </r>
      </text>
    </comment>
    <comment ref="AF43" authorId="2" shapeId="0" xr:uid="{F77EF0C3-D8F5-41AD-8344-95816313FFA6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All  numbers are changed to a integer
 the value is shown in a comment box
</t>
        </r>
      </text>
    </comment>
    <comment ref="B44" authorId="3" shapeId="0" xr:uid="{A6E9B4D5-3DA5-4EE8-82DE-A7BC667C2062}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need update, however only update is a catalog and new version is expectedc in ultimo August.</t>
        </r>
      </text>
    </comment>
    <comment ref="AF44" authorId="2" shapeId="0" xr:uid="{0CCC1BE2-932A-48B2-8D3F-FE56046238CE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4.5</t>
        </r>
      </text>
    </comment>
    <comment ref="AF45" authorId="2" shapeId="0" xr:uid="{63CCE5AF-F403-45D3-ACA1-6C15D94F0A2B}">
      <text>
        <r>
          <rPr>
            <b/>
            <sz val="9"/>
            <color indexed="81"/>
            <rFont val="Tahoma"/>
            <family val="2"/>
          </rPr>
          <t>Rikke Næraa:</t>
        </r>
        <r>
          <rPr>
            <sz val="9"/>
            <color indexed="81"/>
            <rFont val="Tahoma"/>
            <family val="2"/>
          </rPr>
          <t xml:space="preserve">
Construction time set equal to medium wood chips</t>
        </r>
      </text>
    </comment>
  </commentList>
</comments>
</file>

<file path=xl/sharedStrings.xml><?xml version="1.0" encoding="utf-8"?>
<sst xmlns="http://schemas.openxmlformats.org/spreadsheetml/2006/main" count="370" uniqueCount="210">
  <si>
    <t>~FI_T</t>
  </si>
  <si>
    <t>TechName</t>
  </si>
  <si>
    <t>*TechDesc</t>
  </si>
  <si>
    <t>Comm-IN</t>
  </si>
  <si>
    <t>Comm-OUT</t>
  </si>
  <si>
    <t>Year</t>
  </si>
  <si>
    <t>START</t>
  </si>
  <si>
    <t>*Minimum capacity</t>
  </si>
  <si>
    <t>EFF</t>
  </si>
  <si>
    <t>CHPR~UP</t>
  </si>
  <si>
    <t>CEH</t>
  </si>
  <si>
    <t>INVCOST</t>
  </si>
  <si>
    <t>FIXOM</t>
  </si>
  <si>
    <t>VAROM</t>
  </si>
  <si>
    <t>CAP2ACT</t>
  </si>
  <si>
    <t>AFA</t>
  </si>
  <si>
    <t>Peak</t>
  </si>
  <si>
    <t>ILED</t>
  </si>
  <si>
    <t>*PlantName</t>
  </si>
  <si>
    <t>*Unit</t>
  </si>
  <si>
    <t>MW</t>
  </si>
  <si>
    <t>Mkr/MW</t>
  </si>
  <si>
    <t>Mkr/PJ</t>
  </si>
  <si>
    <t>Factor</t>
  </si>
  <si>
    <t>Years</t>
  </si>
  <si>
    <t>ELCC</t>
  </si>
  <si>
    <t>LIFE</t>
  </si>
  <si>
    <t>CHPR~FX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</si>
  <si>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</si>
  <si>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</si>
  <si>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</si>
  <si>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</si>
  <si>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</si>
  <si>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</si>
  <si>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</si>
  <si>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</si>
  <si>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</si>
  <si>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</si>
  <si>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</si>
  <si>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</si>
  <si>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</si>
  <si>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</si>
  <si>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</si>
  <si>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</si>
  <si>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ELE</t>
  </si>
  <si>
    <t>YES</t>
  </si>
  <si>
    <t>PJ</t>
  </si>
  <si>
    <t>ELCSOL</t>
  </si>
  <si>
    <t>AP</t>
  </si>
  <si>
    <t>Advanced Pulverized</t>
  </si>
  <si>
    <t>GT</t>
  </si>
  <si>
    <t>Gas Turbine single Cycle</t>
  </si>
  <si>
    <t>GE</t>
  </si>
  <si>
    <t>Gas Engine</t>
  </si>
  <si>
    <t>Codes</t>
  </si>
  <si>
    <t>ST</t>
  </si>
  <si>
    <t>Steam Turbine</t>
  </si>
  <si>
    <t>SE</t>
  </si>
  <si>
    <t>Stirling Engines</t>
  </si>
  <si>
    <t>HP</t>
  </si>
  <si>
    <t>Heat Pumps</t>
  </si>
  <si>
    <t>BO</t>
  </si>
  <si>
    <t>Boiler plant</t>
  </si>
  <si>
    <t>EB</t>
  </si>
  <si>
    <t>Electri boilers</t>
  </si>
  <si>
    <t>*Total EFF</t>
  </si>
  <si>
    <t>Total Efficiency</t>
  </si>
  <si>
    <t>*Cb-value</t>
  </si>
  <si>
    <t>Units of activity/unit of capacity</t>
  </si>
  <si>
    <t>Fraction of capacity in peak equations</t>
  </si>
  <si>
    <t>Annual availability/utilization factor</t>
  </si>
  <si>
    <t>Lead Time between investment decision and actual availability of capacity (equal to construction time)</t>
  </si>
  <si>
    <t>Technical life</t>
  </si>
  <si>
    <t>Total cost of investment in new capacity</t>
  </si>
  <si>
    <t>Annual fixed O&amp;M cost</t>
  </si>
  <si>
    <t>Annual variable O&amp;M cost</t>
  </si>
  <si>
    <t>The first year when a technology is available for Investment</t>
  </si>
  <si>
    <t>Input name</t>
  </si>
  <si>
    <t>Output name</t>
  </si>
  <si>
    <t xml:space="preserve">Minimum capacity for technology </t>
  </si>
  <si>
    <t>1/Cb: 
Ratio of heat produced to electricity produced</t>
  </si>
  <si>
    <t>Cv: 
Ratio of electricity lost to heat gained</t>
  </si>
  <si>
    <t>Euro</t>
  </si>
  <si>
    <t>Person</t>
  </si>
  <si>
    <t>Date</t>
  </si>
  <si>
    <t>Reference</t>
  </si>
  <si>
    <t>Data from technology catalogues</t>
  </si>
  <si>
    <t>Estimated data</t>
  </si>
  <si>
    <t xml:space="preserve">Backpres-sure coef-ficient </t>
  </si>
  <si>
    <t>ELC</t>
  </si>
  <si>
    <t xml:space="preserve"> Farvekonventioner (Color convention)</t>
  </si>
  <si>
    <t>Valutakurs (exhange rate)</t>
  </si>
  <si>
    <t>*Other Inputs</t>
  </si>
  <si>
    <t>Fixed ELCC Input Share</t>
  </si>
  <si>
    <t>Share-I~FX~ELCC</t>
  </si>
  <si>
    <t>*ELCC Input</t>
  </si>
  <si>
    <t>Electricity consumption</t>
  </si>
  <si>
    <t>*</t>
  </si>
  <si>
    <t>*Third inputs not Ambient air or geothermal heat</t>
  </si>
  <si>
    <t>Other consumptions (e.g. ambient heat and geothermal heat)</t>
  </si>
  <si>
    <t>RIN</t>
  </si>
  <si>
    <t xml:space="preserve">Calculation of levilised cost at given fullload hours </t>
  </si>
  <si>
    <t>Assumed discount rate :</t>
  </si>
  <si>
    <t>Mkr/MW/y</t>
  </si>
  <si>
    <t>Assumed fullload hours</t>
  </si>
  <si>
    <t>h/y</t>
  </si>
  <si>
    <t>Fixed cost  yearly</t>
  </si>
  <si>
    <t>Variable  cost yearly</t>
  </si>
  <si>
    <t>kr/MWh/y</t>
  </si>
  <si>
    <t>%</t>
  </si>
  <si>
    <r>
      <t>kr/MWh</t>
    </r>
    <r>
      <rPr>
        <vertAlign val="subscript"/>
        <sz val="11"/>
        <rFont val="Calibri"/>
        <family val="2"/>
        <scheme val="minor"/>
      </rPr>
      <t>el</t>
    </r>
    <r>
      <rPr>
        <sz val="11"/>
        <rFont val="Calibri"/>
        <family val="2"/>
        <scheme val="minor"/>
      </rPr>
      <t>/y</t>
    </r>
  </si>
  <si>
    <t xml:space="preserve">Fuel Cost </t>
  </si>
  <si>
    <r>
      <t>Assumed efficiency heat (eff</t>
    </r>
    <r>
      <rPr>
        <vertAlign val="subscript"/>
        <sz val="11"/>
        <color theme="1"/>
        <rFont val="Calibri"/>
        <family val="2"/>
        <scheme val="minor"/>
      </rPr>
      <t>h)</t>
    </r>
  </si>
  <si>
    <t>kr/MWh</t>
  </si>
  <si>
    <r>
      <t>Total Fuel consumption 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 1/eff</t>
    </r>
    <r>
      <rPr>
        <vertAlign val="subscript"/>
        <sz val="11"/>
        <color theme="1"/>
        <rFont val="Calibri"/>
        <family val="2"/>
        <scheme val="minor"/>
      </rPr>
      <t>el</t>
    </r>
  </si>
  <si>
    <r>
      <t>MWh</t>
    </r>
    <r>
      <rPr>
        <vertAlign val="subscript"/>
        <sz val="11"/>
        <color theme="1"/>
        <rFont val="Calibri"/>
        <family val="2"/>
        <scheme val="minor"/>
      </rPr>
      <t>heat</t>
    </r>
    <r>
      <rPr>
        <sz val="11"/>
        <rFont val="Calibri"/>
        <family val="2"/>
        <scheme val="minor"/>
      </rPr>
      <t>/MWh</t>
    </r>
    <r>
      <rPr>
        <vertAlign val="subscript"/>
        <sz val="11"/>
        <rFont val="Calibri"/>
        <family val="2"/>
        <scheme val="minor"/>
      </rPr>
      <t>el/</t>
    </r>
    <r>
      <rPr>
        <sz val="11"/>
        <rFont val="Calibri"/>
        <family val="2"/>
        <scheme val="minor"/>
      </rPr>
      <t>y</t>
    </r>
  </si>
  <si>
    <r>
      <t>MWh</t>
    </r>
    <r>
      <rPr>
        <vertAlign val="subscript"/>
        <sz val="11"/>
        <rFont val="Calibri"/>
        <family val="2"/>
        <scheme val="minor"/>
      </rPr>
      <t>tot</t>
    </r>
    <r>
      <rPr>
        <sz val="11"/>
        <rFont val="Calibri"/>
        <family val="2"/>
        <scheme val="minor"/>
      </rPr>
      <t>/MWh</t>
    </r>
    <r>
      <rPr>
        <vertAlign val="subscript"/>
        <sz val="11"/>
        <rFont val="Calibri"/>
        <family val="2"/>
        <scheme val="minor"/>
      </rPr>
      <t>el/</t>
    </r>
    <r>
      <rPr>
        <sz val="11"/>
        <rFont val="Calibri"/>
        <family val="2"/>
        <scheme val="minor"/>
      </rPr>
      <t>y</t>
    </r>
  </si>
  <si>
    <r>
      <t>Fuelcost related to elc C</t>
    </r>
    <r>
      <rPr>
        <vertAlign val="subscript"/>
        <sz val="11"/>
        <color theme="1"/>
        <rFont val="Calibri"/>
        <family val="2"/>
        <scheme val="minor"/>
      </rPr>
      <t>Felc</t>
    </r>
    <r>
      <rPr>
        <sz val="11"/>
        <color theme="1"/>
        <rFont val="Calibri"/>
        <family val="2"/>
        <scheme val="minor"/>
      </rPr>
      <t>=C</t>
    </r>
    <r>
      <rPr>
        <vertAlign val="subscript"/>
        <sz val="11"/>
        <color theme="1"/>
        <rFont val="Calibri"/>
        <family val="2"/>
        <scheme val="minor"/>
      </rPr>
      <t>fuel*(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>-F</t>
    </r>
    <r>
      <rPr>
        <vertAlign val="subscript"/>
        <sz val="11"/>
        <color theme="1"/>
        <rFont val="Calibri"/>
        <family val="2"/>
        <scheme val="minor"/>
      </rPr>
      <t>h)</t>
    </r>
  </si>
  <si>
    <t xml:space="preserve">yearly capital cost pr capacity  </t>
  </si>
  <si>
    <t>yearly capital cost pr electricity/heat production</t>
  </si>
  <si>
    <t>Total yearly cost  pr. electricity produced</t>
  </si>
  <si>
    <r>
      <t>Fuelconsumption related to HEAT 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=(Eff</t>
    </r>
    <r>
      <rPr>
        <vertAlign val="sub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>-Eff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>)/Eff</t>
    </r>
    <r>
      <rPr>
        <vertAlign val="subscript"/>
        <sz val="11"/>
        <color theme="1"/>
        <rFont val="Calibri"/>
        <family val="2"/>
        <scheme val="minor"/>
      </rPr>
      <t>h</t>
    </r>
  </si>
  <si>
    <t>ELC_CEN</t>
  </si>
  <si>
    <t>Construction time</t>
  </si>
  <si>
    <t>ELC_DEC</t>
  </si>
  <si>
    <t>Specific investment(2011-M€/MW)</t>
  </si>
  <si>
    <t>Fixed O&amp;M (€/MW/y)</t>
  </si>
  <si>
    <t>Variable O&amp;M (€/MWh/y)</t>
  </si>
  <si>
    <t>Full load hours (kWh/kW)</t>
  </si>
  <si>
    <t>Tekkat2015</t>
  </si>
  <si>
    <t>12-03--2015</t>
  </si>
  <si>
    <t>INDELC</t>
  </si>
  <si>
    <t>CURR</t>
  </si>
  <si>
    <t>Currency unit</t>
  </si>
  <si>
    <t>RESELCA</t>
  </si>
  <si>
    <t>RESELCH</t>
  </si>
  <si>
    <t>Comment</t>
  </si>
  <si>
    <t>ELC_Comm</t>
  </si>
  <si>
    <t xml:space="preserve">Capacity factor </t>
  </si>
  <si>
    <t>Description</t>
  </si>
  <si>
    <t>Purpose:</t>
  </si>
  <si>
    <t>Description:</t>
  </si>
  <si>
    <t>Relevant sectors</t>
  </si>
  <si>
    <t>Description of different sheets</t>
  </si>
  <si>
    <t>The data is based on the technology catalgues</t>
  </si>
  <si>
    <t>Commodity definitions</t>
  </si>
  <si>
    <t>ELC_processes</t>
  </si>
  <si>
    <t>Process definition for new technologies</t>
  </si>
  <si>
    <t>ELC_CEN-Peak</t>
  </si>
  <si>
    <t>ELC_DEC_Peak</t>
  </si>
  <si>
    <t>Naming_convention</t>
  </si>
  <si>
    <t>Deleted technologies</t>
  </si>
  <si>
    <t>FuelPricesRAMSES</t>
  </si>
  <si>
    <t>Technologies available for central areas</t>
  </si>
  <si>
    <t>Technologies available for decentral areas</t>
  </si>
  <si>
    <t>Peak technologies available for central areas</t>
  </si>
  <si>
    <t>Peak technologies available for decentral areas</t>
  </si>
  <si>
    <t>Description of naming convention</t>
  </si>
  <si>
    <t>List of technologies removed from the model</t>
  </si>
  <si>
    <t>Fuel prices used in the RAMSES model</t>
  </si>
  <si>
    <t>MKr15</t>
  </si>
  <si>
    <t>Electrical EFF/ heat efficiency for HOP</t>
  </si>
  <si>
    <t>ERSOLPV6N</t>
  </si>
  <si>
    <t>22 MEDIUM sized commercial and industry</t>
  </si>
  <si>
    <t>22 SMALL residential</t>
  </si>
  <si>
    <t>ERSOLPV7N</t>
  </si>
  <si>
    <t>Technologies not available in DK</t>
  </si>
  <si>
    <t>ELCWCH</t>
  </si>
  <si>
    <t>HETC</t>
  </si>
  <si>
    <t>Share-I~FX~0</t>
  </si>
  <si>
    <t>Fixed ELCSTM Input Share</t>
  </si>
  <si>
    <t>Emissions coefficient - Activity based</t>
  </si>
  <si>
    <t>tons/PJ</t>
  </si>
  <si>
    <t>ELCBLQ</t>
  </si>
  <si>
    <t>Share-I~UP</t>
  </si>
  <si>
    <t>Share-I~</t>
  </si>
  <si>
    <t xml:space="preserve"> Input Share</t>
  </si>
  <si>
    <t>ECCPBLQBPC6N</t>
  </si>
  <si>
    <t>09  Biomass CHP, Steam Turbine - black liqure, wood chips with flue gas condensation centralised</t>
  </si>
  <si>
    <t>CHP</t>
  </si>
  <si>
    <t>*EMISSIONS~ELCNOX</t>
  </si>
  <si>
    <t>*EMISSIONS~ELCCH4</t>
  </si>
  <si>
    <t>*EMISSIONS~ELCN2O</t>
  </si>
  <si>
    <t>*EMISSIONS~ELCSO2</t>
  </si>
  <si>
    <t>Share-O~LO</t>
  </si>
  <si>
    <t>Share-O~LO~0</t>
  </si>
  <si>
    <t>ELCURN</t>
  </si>
  <si>
    <t>Thermal electric: Nuclear PWR plant - New</t>
  </si>
  <si>
    <t>ETURNPWR5N</t>
  </si>
  <si>
    <t>ETURNPWR4N</t>
  </si>
  <si>
    <t>Thermal electric: Nuclear PWR plant life time extension - New</t>
  </si>
  <si>
    <t>CAP_BND~2040</t>
  </si>
  <si>
    <t>CAP_BND~2045</t>
  </si>
  <si>
    <t>CAP_BND~2050</t>
  </si>
  <si>
    <t>HPL</t>
  </si>
  <si>
    <t>DAYNITE</t>
  </si>
  <si>
    <t>ERGEOEC1N-IS</t>
  </si>
  <si>
    <t>EHGEOHC1N-IS</t>
  </si>
  <si>
    <t>ECGEOCC1N-IS</t>
  </si>
  <si>
    <t>Geothermal CHP in Iceland, centralized</t>
  </si>
  <si>
    <t>Geothermal electricity in Iceland, centralized</t>
  </si>
  <si>
    <t>Geothermal heating in Iceland, centralized</t>
  </si>
  <si>
    <t>ELCGEO</t>
  </si>
  <si>
    <t>US c/kWh</t>
  </si>
  <si>
    <t>USD/kWh</t>
  </si>
  <si>
    <t>USD/TWh</t>
  </si>
  <si>
    <t>MUSD/TWh</t>
  </si>
  <si>
    <t>Mkr/TWh</t>
  </si>
  <si>
    <t>USD/&gt;30MW</t>
  </si>
  <si>
    <t>Geothermal CHP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</si>
</sst>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_(* #,##0_);_(* \(#,##0\);_(* &quot;-&quot;_);_(@_)"/>
    <numFmt numFmtId="166" formatCode="_(* #,##0.00_);_(* \(#,##0.00\);_(* &quot;-&quot;??_);_(@_)"/>
    <numFmt numFmtId="167" formatCode="0.0"/>
    <numFmt numFmtId="168" formatCode="_-&quot;€&quot;\ * #,##0.00_-;\-&quot;€&quot;\ * #,##0.00_-;_-&quot;€&quot;\ * &quot;-&quot;??_-;_-@_-"/>
    <numFmt numFmtId="169" formatCode="#,##0;\-\ #,##0;_-\ &quot;- &quot;"/>
    <numFmt numFmtId="170" formatCode="_-[$€-2]\ * #,##0.00_-;\-[$€-2]\ * #,##0.00_-;_-[$€-2]\ * &quot;-&quot;??_-"/>
    <numFmt numFmtId="171" formatCode="\Te\x\t"/>
    <numFmt numFmtId="172" formatCode="_ * #,##0_ ;_ * \-#,##0_ ;_ * &quot;-&quot;??_ ;_ @_ "/>
    <numFmt numFmtId="173" formatCode="_([$€]* #,##0.00_);_([$€]* \(#,##0.00\);_([$€]* &quot;-&quot;??_);_(@_)"/>
    <numFmt numFmtId="174" formatCode="_-[$€-2]* #,##0.00_-;\-[$€-2]* #,##0.00_-;_-[$€-2]* &quot;-&quot;??_-"/>
    <numFmt numFmtId="175" formatCode="0_ ;\-0\ "/>
    <numFmt numFmtId="176" formatCode="0.000"/>
    <numFmt numFmtId="177" formatCode="0;\-0;0\ \ \ \ \ "/>
    <numFmt numFmtId="178" formatCode="#,##0;\-#,##0;0\ \ "/>
    <numFmt numFmtId="179" formatCode="0.000;\-0.000;0\ \ \ \ \ \ \ \ "/>
    <numFmt numFmtId="180" formatCode="#,##0.0;\-#,##0.0;0.0\ \ "/>
  </numFmts>
  <fonts count="7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9C0006"/>
      <name val="Calibri"/>
      <family val="2"/>
      <scheme val="minor"/>
    </font>
    <font>
      <sz val="10"/>
      <color theme="1"/>
      <name val="Calibri"/>
      <family val="2"/>
    </font>
    <font>
      <sz val="10"/>
      <color rgb="FF9C0006"/>
      <name val="Calibri"/>
      <family val="2"/>
    </font>
    <font>
      <sz val="10"/>
      <name val="Helv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9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sz val="10"/>
      <name val="Courier"/>
      <family val="3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Geneva"/>
      <family val="2"/>
    </font>
    <font>
      <i/>
      <sz val="10"/>
      <name val="Calibri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B05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0"/>
      <name val="Calibri"/>
      <family val="2"/>
    </font>
    <font>
      <sz val="10"/>
      <color rgb="FF00610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rgb="FF92D05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93">
    <xf numFmtId="0" fontId="0" fillId="0" borderId="0"/>
    <xf numFmtId="0" fontId="1" fillId="0" borderId="0"/>
    <xf numFmtId="0" fontId="1" fillId="0" borderId="0"/>
    <xf numFmtId="0" fontId="1" fillId="0" borderId="0"/>
    <xf numFmtId="0" fontId="3" fillId="7" borderId="0" applyNumberFormat="0" applyBorder="0" applyAlignment="0" applyProtection="0"/>
    <xf numFmtId="0" fontId="4" fillId="0" borderId="0"/>
    <xf numFmtId="0" fontId="5" fillId="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" fillId="0" borderId="0" applyFont="0" applyFill="0" applyBorder="0" applyAlignment="0" applyProtection="0"/>
    <xf numFmtId="0" fontId="7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5" borderId="0" applyNumberFormat="0" applyBorder="0" applyAlignment="0" applyProtection="0"/>
    <xf numFmtId="0" fontId="9" fillId="14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8" fillId="0" borderId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1" fillId="28" borderId="7" applyNumberFormat="0" applyAlignment="0" applyProtection="0"/>
    <xf numFmtId="0" fontId="12" fillId="0" borderId="8" applyNumberFormat="0" applyFill="0" applyAlignment="0" applyProtection="0"/>
    <xf numFmtId="0" fontId="13" fillId="29" borderId="9" applyNumberFormat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7" borderId="0" applyNumberFormat="0" applyBorder="0" applyAlignment="0" applyProtection="0"/>
    <xf numFmtId="170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14" fillId="15" borderId="7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6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8" fillId="31" borderId="13" applyNumberFormat="0" applyFont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17" fillId="28" borderId="14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12" borderId="0" applyNumberFormat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30" borderId="0" applyNumberFormat="0" applyBorder="0" applyAlignment="0" applyProtection="0"/>
    <xf numFmtId="0" fontId="24" fillId="0" borderId="15" applyNumberFormat="0" applyFill="0" applyAlignment="0" applyProtection="0"/>
    <xf numFmtId="0" fontId="1" fillId="0" borderId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1" borderId="13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  <xf numFmtId="174" fontId="1" fillId="0" borderId="0"/>
    <xf numFmtId="3" fontId="1" fillId="44" borderId="22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4" fontId="47" fillId="42" borderId="24">
      <alignment horizontal="right" vertical="center"/>
    </xf>
    <xf numFmtId="4" fontId="47" fillId="42" borderId="24">
      <alignment horizontal="right" vertical="center"/>
    </xf>
    <xf numFmtId="3" fontId="53" fillId="45" borderId="22" applyNumberFormat="0" applyBorder="0" applyAlignment="0" applyProtection="0"/>
    <xf numFmtId="0" fontId="2" fillId="44" borderId="22" applyNumberFormat="0" applyBorder="0" applyAlignment="0" applyProtection="0"/>
    <xf numFmtId="164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5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8" fillId="0" borderId="25">
      <alignment horizontal="left" vertical="center" wrapText="1" indent="2"/>
    </xf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45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70" fontId="45" fillId="0" borderId="0" applyFont="0" applyFill="0" applyBorder="0" applyAlignment="0" applyProtection="0"/>
    <xf numFmtId="17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45" fillId="0" borderId="0" applyFont="0" applyFill="0" applyBorder="0" applyAlignment="0" applyProtection="0"/>
    <xf numFmtId="174" fontId="52" fillId="0" borderId="0" applyNumberFormat="0" applyFill="0" applyBorder="0" applyAlignment="0" applyProtection="0">
      <alignment vertical="top"/>
      <protection locked="0"/>
    </xf>
    <xf numFmtId="0" fontId="40" fillId="40" borderId="22" applyNumberFormat="0" applyAlignment="0" applyProtection="0"/>
    <xf numFmtId="4" fontId="48" fillId="0" borderId="0" applyBorder="0">
      <alignment horizontal="right" vertical="center"/>
    </xf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4" fillId="0" borderId="0" applyNumberFormat="0" applyFill="0" applyBorder="0" applyAlignment="0" applyProtection="0"/>
    <xf numFmtId="175" fontId="55" fillId="46" borderId="0" applyNumberFormat="0" applyBorder="0" applyAlignment="0" applyProtection="0">
      <alignment horizontal="center" vertical="top" wrapText="1"/>
    </xf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" fillId="0" borderId="0"/>
    <xf numFmtId="0" fontId="1" fillId="0" borderId="0"/>
    <xf numFmtId="0" fontId="6" fillId="0" borderId="0"/>
    <xf numFmtId="0" fontId="44" fillId="0" borderId="0" applyFill="0" applyBorder="0"/>
    <xf numFmtId="0" fontId="1" fillId="0" borderId="0"/>
    <xf numFmtId="0" fontId="6" fillId="0" borderId="0"/>
    <xf numFmtId="0" fontId="34" fillId="0" borderId="0"/>
    <xf numFmtId="0" fontId="1" fillId="0" borderId="0"/>
    <xf numFmtId="0" fontId="34" fillId="0" borderId="0"/>
    <xf numFmtId="0" fontId="33" fillId="0" borderId="0"/>
    <xf numFmtId="0" fontId="1" fillId="0" borderId="0"/>
    <xf numFmtId="0" fontId="34" fillId="0" borderId="0"/>
    <xf numFmtId="0" fontId="4" fillId="0" borderId="0"/>
    <xf numFmtId="0" fontId="45" fillId="0" borderId="0"/>
    <xf numFmtId="0" fontId="45" fillId="0" borderId="0"/>
    <xf numFmtId="0" fontId="34" fillId="0" borderId="0"/>
    <xf numFmtId="175" fontId="2" fillId="44" borderId="0" applyNumberFormat="0" applyBorder="0" applyAlignment="0"/>
    <xf numFmtId="4" fontId="48" fillId="0" borderId="24" applyFill="0" applyBorder="0" applyProtection="0">
      <alignment horizontal="right" vertical="center"/>
    </xf>
    <xf numFmtId="0" fontId="49" fillId="0" borderId="0" applyNumberFormat="0" applyFill="0" applyBorder="0" applyProtection="0">
      <alignment horizontal="left" vertical="center"/>
    </xf>
    <xf numFmtId="0" fontId="1" fillId="43" borderId="0" applyNumberFormat="0" applyFont="0" applyBorder="0" applyAlignment="0" applyProtection="0"/>
    <xf numFmtId="0" fontId="46" fillId="0" borderId="0"/>
    <xf numFmtId="0" fontId="1" fillId="31" borderId="13" applyNumberFormat="0" applyFont="0" applyAlignment="0" applyProtection="0"/>
    <xf numFmtId="0" fontId="45" fillId="31" borderId="13" applyNumberFormat="0" applyFont="0" applyAlignment="0" applyProtection="0"/>
    <xf numFmtId="0" fontId="1" fillId="31" borderId="13" applyNumberFormat="0" applyFont="0" applyAlignment="0" applyProtection="0"/>
    <xf numFmtId="0" fontId="1" fillId="31" borderId="13" applyNumberFormat="0" applyFont="0" applyAlignment="0" applyProtection="0"/>
    <xf numFmtId="0" fontId="1" fillId="31" borderId="13" applyNumberFormat="0" applyFont="0" applyAlignment="0" applyProtection="0"/>
    <xf numFmtId="0" fontId="45" fillId="31" borderId="13" applyNumberFormat="0" applyFont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41" fillId="41" borderId="23" applyNumberFormat="0" applyAlignment="0" applyProtection="0"/>
    <xf numFmtId="0" fontId="56" fillId="47" borderId="0" applyNumberFormat="0" applyAlignment="0" applyProtection="0"/>
    <xf numFmtId="0" fontId="57" fillId="32" borderId="0" applyNumberFormat="0" applyAlignment="0" applyProtection="0"/>
    <xf numFmtId="0" fontId="58" fillId="48" borderId="0" applyNumberFormat="0" applyAlignment="0" applyProtection="0"/>
    <xf numFmtId="175" fontId="36" fillId="36" borderId="0" applyNumberFormat="0" applyFill="0" applyBorder="0" applyAlignment="0">
      <alignment horizontal="center"/>
    </xf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" fillId="0" borderId="0"/>
    <xf numFmtId="0" fontId="59" fillId="41" borderId="22" applyNumberFormat="0" applyFill="0" applyBorder="0" applyAlignment="0" applyProtection="0"/>
    <xf numFmtId="0" fontId="51" fillId="41" borderId="22" applyFill="0" applyBorder="0" applyAlignment="0" applyProtection="0"/>
    <xf numFmtId="4" fontId="48" fillId="0" borderId="0"/>
    <xf numFmtId="0" fontId="34" fillId="0" borderId="0"/>
    <xf numFmtId="164" fontId="34" fillId="0" borderId="0" applyFont="0" applyFill="0" applyBorder="0" applyAlignment="0" applyProtection="0"/>
    <xf numFmtId="0" fontId="1" fillId="0" borderId="0"/>
    <xf numFmtId="0" fontId="5" fillId="7" borderId="0" applyNumberFormat="0" applyBorder="0" applyAlignment="0" applyProtection="0"/>
    <xf numFmtId="0" fontId="42" fillId="41" borderId="22" applyNumberFormat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74" fontId="1" fillId="0" borderId="0"/>
    <xf numFmtId="3" fontId="1" fillId="44" borderId="22" applyFont="0" applyFill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1" fillId="43" borderId="0" applyNumberFormat="0" applyFon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3" applyNumberFormat="0" applyFont="0" applyAlignment="0" applyProtection="0"/>
    <xf numFmtId="0" fontId="1" fillId="31" borderId="13" applyNumberFormat="0" applyFont="0" applyAlignment="0" applyProtection="0"/>
    <xf numFmtId="0" fontId="1" fillId="31" borderId="13" applyNumberFormat="0" applyFont="0" applyAlignment="0" applyProtection="0"/>
    <xf numFmtId="0" fontId="1" fillId="31" borderId="13" applyNumberFormat="0" applyFont="0" applyAlignment="0" applyProtection="0"/>
    <xf numFmtId="0" fontId="1" fillId="31" borderId="13" applyNumberFormat="0" applyFont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164" fontId="34" fillId="0" borderId="0" applyFont="0" applyFill="0" applyBorder="0" applyAlignment="0" applyProtection="0"/>
    <xf numFmtId="0" fontId="4" fillId="0" borderId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61" borderId="0" applyNumberFormat="0" applyBorder="0" applyAlignment="0" applyProtection="0"/>
    <xf numFmtId="0" fontId="34" fillId="61" borderId="0" applyNumberFormat="0" applyBorder="0" applyAlignment="0" applyProtection="0"/>
    <xf numFmtId="0" fontId="34" fillId="65" borderId="0" applyNumberFormat="0" applyBorder="0" applyAlignment="0" applyProtection="0"/>
    <xf numFmtId="0" fontId="34" fillId="65" borderId="0" applyNumberFormat="0" applyBorder="0" applyAlignment="0" applyProtection="0"/>
    <xf numFmtId="0" fontId="34" fillId="69" borderId="0" applyNumberFormat="0" applyBorder="0" applyAlignment="0" applyProtection="0"/>
    <xf numFmtId="0" fontId="34" fillId="69" borderId="0" applyNumberFormat="0" applyBorder="0" applyAlignment="0" applyProtection="0"/>
    <xf numFmtId="0" fontId="34" fillId="73" borderId="0" applyNumberFormat="0" applyBorder="0" applyAlignment="0" applyProtection="0"/>
    <xf numFmtId="0" fontId="34" fillId="73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62" borderId="0" applyNumberFormat="0" applyBorder="0" applyAlignment="0" applyProtection="0"/>
    <xf numFmtId="0" fontId="34" fillId="62" borderId="0" applyNumberFormat="0" applyBorder="0" applyAlignment="0" applyProtection="0"/>
    <xf numFmtId="0" fontId="34" fillId="66" borderId="0" applyNumberFormat="0" applyBorder="0" applyAlignment="0" applyProtection="0"/>
    <xf numFmtId="0" fontId="34" fillId="66" borderId="0" applyNumberFormat="0" applyBorder="0" applyAlignment="0" applyProtection="0"/>
    <xf numFmtId="0" fontId="34" fillId="70" borderId="0" applyNumberFormat="0" applyBorder="0" applyAlignment="0" applyProtection="0"/>
    <xf numFmtId="0" fontId="34" fillId="70" borderId="0" applyNumberFormat="0" applyBorder="0" applyAlignment="0" applyProtection="0"/>
    <xf numFmtId="0" fontId="34" fillId="74" borderId="0" applyNumberFormat="0" applyBorder="0" applyAlignment="0" applyProtection="0"/>
    <xf numFmtId="0" fontId="34" fillId="74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61" fillId="55" borderId="0" applyNumberFormat="0" applyBorder="0" applyAlignment="0" applyProtection="0"/>
    <xf numFmtId="0" fontId="61" fillId="59" borderId="0" applyNumberFormat="0" applyBorder="0" applyAlignment="0" applyProtection="0"/>
    <xf numFmtId="0" fontId="61" fillId="63" borderId="0" applyNumberFormat="0" applyBorder="0" applyAlignment="0" applyProtection="0"/>
    <xf numFmtId="0" fontId="61" fillId="67" borderId="0" applyNumberFormat="0" applyBorder="0" applyAlignment="0" applyProtection="0"/>
    <xf numFmtId="0" fontId="61" fillId="71" borderId="0" applyNumberFormat="0" applyBorder="0" applyAlignment="0" applyProtection="0"/>
    <xf numFmtId="0" fontId="61" fillId="75" borderId="0" applyNumberFormat="0" applyBorder="0" applyAlignment="0" applyProtection="0"/>
    <xf numFmtId="0" fontId="3" fillId="7" borderId="0" applyNumberFormat="0" applyBorder="0" applyAlignment="0" applyProtection="0"/>
    <xf numFmtId="0" fontId="11" fillId="28" borderId="7" applyNumberFormat="0" applyAlignment="0" applyProtection="0"/>
    <xf numFmtId="0" fontId="11" fillId="28" borderId="7" applyNumberFormat="0" applyAlignment="0" applyProtection="0"/>
    <xf numFmtId="0" fontId="11" fillId="28" borderId="7" applyNumberFormat="0" applyAlignment="0" applyProtection="0"/>
    <xf numFmtId="164" fontId="45" fillId="0" borderId="0" applyFont="0" applyFill="0" applyBorder="0" applyAlignment="0" applyProtection="0"/>
    <xf numFmtId="166" fontId="45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5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8" fillId="0" borderId="25">
      <alignment horizontal="left" vertical="center" wrapText="1" indent="2"/>
    </xf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0" fontId="64" fillId="49" borderId="0" applyNumberFormat="0" applyBorder="0" applyAlignment="0" applyProtection="0"/>
    <xf numFmtId="174" fontId="52" fillId="0" borderId="0" applyNumberFormat="0" applyFill="0" applyBorder="0" applyAlignment="0" applyProtection="0">
      <alignment vertical="top"/>
      <protection locked="0"/>
    </xf>
    <xf numFmtId="0" fontId="14" fillId="15" borderId="7" applyNumberFormat="0" applyAlignment="0" applyProtection="0"/>
    <xf numFmtId="0" fontId="14" fillId="15" borderId="7" applyNumberFormat="0" applyAlignment="0" applyProtection="0"/>
    <xf numFmtId="0" fontId="14" fillId="15" borderId="7" applyNumberFormat="0" applyAlignment="0" applyProtection="0"/>
    <xf numFmtId="0" fontId="14" fillId="15" borderId="7" applyNumberFormat="0" applyAlignment="0" applyProtection="0"/>
    <xf numFmtId="0" fontId="40" fillId="40" borderId="22" applyNumberFormat="0" applyAlignment="0" applyProtection="0"/>
    <xf numFmtId="43" fontId="34" fillId="0" borderId="0" applyFont="0" applyFill="0" applyBorder="0" applyAlignment="0" applyProtection="0"/>
    <xf numFmtId="0" fontId="60" fillId="50" borderId="26" applyNumberFormat="0" applyAlignment="0" applyProtection="0"/>
    <xf numFmtId="0" fontId="61" fillId="52" borderId="0" applyNumberFormat="0" applyBorder="0" applyAlignment="0" applyProtection="0"/>
    <xf numFmtId="0" fontId="61" fillId="56" borderId="0" applyNumberFormat="0" applyBorder="0" applyAlignment="0" applyProtection="0"/>
    <xf numFmtId="0" fontId="61" fillId="60" borderId="0" applyNumberFormat="0" applyBorder="0" applyAlignment="0" applyProtection="0"/>
    <xf numFmtId="0" fontId="61" fillId="64" borderId="0" applyNumberFormat="0" applyBorder="0" applyAlignment="0" applyProtection="0"/>
    <xf numFmtId="0" fontId="61" fillId="68" borderId="0" applyNumberFormat="0" applyBorder="0" applyAlignment="0" applyProtection="0"/>
    <xf numFmtId="0" fontId="61" fillId="72" borderId="0" applyNumberFormat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30" borderId="0" applyNumberFormat="0" applyBorder="0" applyAlignment="0" applyProtection="0"/>
    <xf numFmtId="0" fontId="34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4" fillId="0" borderId="0" applyFill="0" applyBorder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175" fontId="2" fillId="44" borderId="0" applyNumberFormat="0" applyBorder="0" applyAlignment="0"/>
    <xf numFmtId="4" fontId="48" fillId="0" borderId="24" applyFill="0" applyBorder="0" applyProtection="0">
      <alignment horizontal="right" vertical="center"/>
    </xf>
    <xf numFmtId="4" fontId="48" fillId="0" borderId="24" applyFill="0" applyBorder="0" applyProtection="0">
      <alignment horizontal="right" vertical="center"/>
    </xf>
    <xf numFmtId="0" fontId="9" fillId="0" borderId="0"/>
    <xf numFmtId="0" fontId="9" fillId="0" borderId="0"/>
    <xf numFmtId="0" fontId="45" fillId="31" borderId="13" applyNumberFormat="0" applyFont="0" applyAlignment="0" applyProtection="0"/>
    <xf numFmtId="0" fontId="45" fillId="31" borderId="13" applyNumberFormat="0" applyFont="0" applyAlignment="0" applyProtection="0"/>
    <xf numFmtId="0" fontId="1" fillId="31" borderId="13" applyNumberFormat="0" applyFont="0" applyAlignment="0" applyProtection="0"/>
    <xf numFmtId="0" fontId="45" fillId="31" borderId="13" applyNumberFormat="0" applyFont="0" applyAlignment="0" applyProtection="0"/>
    <xf numFmtId="0" fontId="1" fillId="31" borderId="13" applyNumberFormat="0" applyFont="0" applyAlignment="0" applyProtection="0"/>
    <xf numFmtId="0" fontId="34" fillId="51" borderId="27" applyNumberFormat="0" applyFont="0" applyAlignment="0" applyProtection="0"/>
    <xf numFmtId="0" fontId="34" fillId="51" borderId="27" applyNumberFormat="0" applyFont="0" applyAlignment="0" applyProtection="0"/>
    <xf numFmtId="0" fontId="34" fillId="51" borderId="27" applyNumberFormat="0" applyFont="0" applyAlignment="0" applyProtection="0"/>
    <xf numFmtId="0" fontId="34" fillId="51" borderId="27" applyNumberFormat="0" applyFont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169" fontId="45" fillId="0" borderId="0" applyFont="0" applyFill="0" applyBorder="0" applyAlignment="0" applyProtection="0"/>
    <xf numFmtId="0" fontId="17" fillId="28" borderId="14" applyNumberFormat="0" applyAlignment="0" applyProtection="0"/>
    <xf numFmtId="0" fontId="17" fillId="28" borderId="14" applyNumberFormat="0" applyAlignment="0" applyProtection="0"/>
    <xf numFmtId="0" fontId="17" fillId="28" borderId="14" applyNumberFormat="0" applyAlignment="0" applyProtection="0"/>
    <xf numFmtId="0" fontId="17" fillId="28" borderId="14" applyNumberFormat="0" applyAlignment="0" applyProtection="0"/>
    <xf numFmtId="0" fontId="41" fillId="41" borderId="23" applyNumberFormat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65" fillId="77" borderId="24" applyNumberFormat="0" applyProtection="0">
      <alignment horizontal="right"/>
    </xf>
    <xf numFmtId="0" fontId="66" fillId="77" borderId="0" applyNumberFormat="0" applyBorder="0" applyProtection="0">
      <alignment horizontal="left"/>
    </xf>
    <xf numFmtId="0" fontId="65" fillId="77" borderId="24" applyNumberFormat="0" applyProtection="0">
      <alignment horizontal="left"/>
    </xf>
    <xf numFmtId="49" fontId="1" fillId="0" borderId="24" applyFill="0" applyProtection="0">
      <alignment horizontal="right"/>
    </xf>
    <xf numFmtId="0" fontId="67" fillId="78" borderId="0" applyNumberFormat="0" applyBorder="0" applyProtection="0">
      <alignment horizontal="left"/>
    </xf>
    <xf numFmtId="1" fontId="1" fillId="0" borderId="24" applyFill="0" applyProtection="0">
      <alignment horizontal="right" vertical="top" wrapText="1"/>
    </xf>
    <xf numFmtId="2" fontId="1" fillId="0" borderId="24" applyFill="0" applyProtection="0">
      <alignment horizontal="right" vertical="top" wrapText="1"/>
    </xf>
    <xf numFmtId="0" fontId="1" fillId="0" borderId="24" applyFill="0" applyProtection="0">
      <alignment horizontal="right" vertical="top" wrapText="1"/>
    </xf>
    <xf numFmtId="0" fontId="65" fillId="77" borderId="24" applyNumberFormat="0" applyProtection="0">
      <alignment horizontal="right"/>
    </xf>
    <xf numFmtId="0" fontId="66" fillId="77" borderId="0" applyNumberFormat="0" applyBorder="0" applyProtection="0">
      <alignment horizontal="left"/>
    </xf>
    <xf numFmtId="0" fontId="65" fillId="77" borderId="24" applyNumberFormat="0" applyProtection="0">
      <alignment horizontal="left"/>
    </xf>
    <xf numFmtId="49" fontId="1" fillId="0" borderId="24" applyFill="0" applyProtection="0">
      <alignment horizontal="right"/>
    </xf>
    <xf numFmtId="0" fontId="67" fillId="78" borderId="0" applyNumberFormat="0" applyBorder="0" applyProtection="0">
      <alignment horizontal="left"/>
    </xf>
    <xf numFmtId="1" fontId="1" fillId="0" borderId="24" applyFill="0" applyProtection="0">
      <alignment horizontal="right" vertical="top" wrapText="1"/>
    </xf>
    <xf numFmtId="2" fontId="1" fillId="0" borderId="24" applyFill="0" applyProtection="0">
      <alignment horizontal="right" vertical="top" wrapText="1"/>
    </xf>
    <xf numFmtId="0" fontId="1" fillId="0" borderId="24" applyFill="0" applyProtection="0">
      <alignment horizontal="right" vertical="top" wrapText="1"/>
    </xf>
    <xf numFmtId="0" fontId="65" fillId="77" borderId="24" applyNumberFormat="0" applyProtection="0">
      <alignment horizontal="right"/>
    </xf>
    <xf numFmtId="0" fontId="66" fillId="77" borderId="0" applyNumberFormat="0" applyBorder="0" applyProtection="0">
      <alignment horizontal="left"/>
    </xf>
    <xf numFmtId="0" fontId="65" fillId="77" borderId="24" applyNumberFormat="0" applyProtection="0">
      <alignment horizontal="left"/>
    </xf>
    <xf numFmtId="49" fontId="1" fillId="0" borderId="24" applyFill="0" applyProtection="0">
      <alignment horizontal="right"/>
    </xf>
    <xf numFmtId="0" fontId="67" fillId="78" borderId="0" applyNumberFormat="0" applyBorder="0" applyProtection="0">
      <alignment horizontal="left"/>
    </xf>
    <xf numFmtId="1" fontId="1" fillId="0" borderId="24" applyFill="0" applyProtection="0">
      <alignment horizontal="right" vertical="top" wrapText="1"/>
    </xf>
    <xf numFmtId="2" fontId="1" fillId="0" borderId="24" applyFill="0" applyProtection="0">
      <alignment horizontal="right" vertical="top" wrapText="1"/>
    </xf>
    <xf numFmtId="0" fontId="1" fillId="0" borderId="24" applyFill="0" applyProtection="0">
      <alignment horizontal="right" vertical="top" wrapText="1"/>
    </xf>
    <xf numFmtId="0" fontId="65" fillId="77" borderId="24" applyNumberFormat="0" applyProtection="0">
      <alignment horizontal="right"/>
    </xf>
    <xf numFmtId="1" fontId="1" fillId="0" borderId="24" applyFill="0" applyProtection="0">
      <alignment horizontal="right" vertical="top" wrapText="1"/>
    </xf>
    <xf numFmtId="2" fontId="1" fillId="0" borderId="24" applyFill="0" applyProtection="0">
      <alignment horizontal="right" vertical="top" wrapText="1"/>
    </xf>
    <xf numFmtId="0" fontId="1" fillId="0" borderId="24" applyFill="0" applyProtection="0">
      <alignment horizontal="right" vertical="top" wrapText="1"/>
    </xf>
    <xf numFmtId="0" fontId="65" fillId="77" borderId="24" applyNumberFormat="0" applyProtection="0">
      <alignment horizontal="right"/>
    </xf>
    <xf numFmtId="0" fontId="66" fillId="77" borderId="0" applyNumberFormat="0" applyBorder="0" applyProtection="0">
      <alignment horizontal="left"/>
    </xf>
    <xf numFmtId="0" fontId="65" fillId="77" borderId="24" applyNumberFormat="0" applyProtection="0">
      <alignment horizontal="left"/>
    </xf>
    <xf numFmtId="49" fontId="1" fillId="0" borderId="24" applyFill="0" applyProtection="0">
      <alignment horizontal="right"/>
    </xf>
    <xf numFmtId="0" fontId="67" fillId="78" borderId="0" applyNumberFormat="0" applyBorder="0" applyProtection="0">
      <alignment horizontal="left"/>
    </xf>
    <xf numFmtId="1" fontId="1" fillId="0" borderId="24" applyFill="0" applyProtection="0">
      <alignment horizontal="right" vertical="top" wrapText="1"/>
    </xf>
    <xf numFmtId="2" fontId="1" fillId="0" borderId="24" applyFill="0" applyProtection="0">
      <alignment horizontal="right" vertical="top" wrapText="1"/>
    </xf>
    <xf numFmtId="0" fontId="1" fillId="0" borderId="24" applyFill="0" applyProtection="0">
      <alignment horizontal="right" vertical="top" wrapText="1"/>
    </xf>
    <xf numFmtId="0" fontId="65" fillId="77" borderId="24" applyNumberFormat="0" applyProtection="0">
      <alignment horizontal="right"/>
    </xf>
    <xf numFmtId="0" fontId="66" fillId="77" borderId="0" applyNumberFormat="0" applyBorder="0" applyProtection="0">
      <alignment horizontal="left"/>
    </xf>
    <xf numFmtId="0" fontId="65" fillId="77" borderId="24" applyNumberFormat="0" applyProtection="0">
      <alignment horizontal="left"/>
    </xf>
    <xf numFmtId="49" fontId="1" fillId="0" borderId="24" applyFill="0" applyProtection="0">
      <alignment horizontal="right"/>
    </xf>
    <xf numFmtId="0" fontId="67" fillId="78" borderId="0" applyNumberFormat="0" applyBorder="0" applyProtection="0">
      <alignment horizontal="left"/>
    </xf>
    <xf numFmtId="1" fontId="1" fillId="0" borderId="24" applyFill="0" applyProtection="0">
      <alignment horizontal="right" vertical="top" wrapText="1"/>
    </xf>
    <xf numFmtId="2" fontId="1" fillId="0" borderId="24" applyFill="0" applyProtection="0">
      <alignment horizontal="right" vertical="top" wrapText="1"/>
    </xf>
    <xf numFmtId="0" fontId="1" fillId="0" borderId="24" applyFill="0" applyProtection="0">
      <alignment horizontal="right" vertical="top" wrapText="1"/>
    </xf>
    <xf numFmtId="0" fontId="65" fillId="77" borderId="24" applyNumberFormat="0" applyProtection="0">
      <alignment horizontal="right"/>
    </xf>
    <xf numFmtId="0" fontId="66" fillId="77" borderId="0" applyNumberFormat="0" applyBorder="0" applyProtection="0">
      <alignment horizontal="left"/>
    </xf>
    <xf numFmtId="0" fontId="65" fillId="77" borderId="24" applyNumberFormat="0" applyProtection="0">
      <alignment horizontal="left"/>
    </xf>
    <xf numFmtId="49" fontId="1" fillId="0" borderId="24" applyFill="0" applyProtection="0">
      <alignment horizontal="right"/>
    </xf>
    <xf numFmtId="0" fontId="67" fillId="78" borderId="0" applyNumberFormat="0" applyBorder="0" applyProtection="0">
      <alignment horizontal="left"/>
    </xf>
    <xf numFmtId="1" fontId="1" fillId="0" borderId="24" applyFill="0" applyProtection="0">
      <alignment horizontal="right" vertical="top" wrapText="1"/>
    </xf>
    <xf numFmtId="2" fontId="1" fillId="0" borderId="24" applyFill="0" applyProtection="0">
      <alignment horizontal="right" vertical="top" wrapText="1"/>
    </xf>
    <xf numFmtId="0" fontId="1" fillId="0" borderId="24" applyFill="0" applyProtection="0">
      <alignment horizontal="right" vertical="top"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24" fillId="0" borderId="15" applyNumberFormat="0" applyFill="0" applyAlignment="0" applyProtection="0"/>
    <xf numFmtId="0" fontId="1" fillId="0" borderId="0"/>
    <xf numFmtId="0" fontId="54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0" xfId="0" applyFont="1"/>
    <xf numFmtId="0" fontId="26" fillId="0" borderId="16" xfId="0" applyFont="1" applyBorder="1"/>
    <xf numFmtId="0" fontId="30" fillId="0" borderId="19" xfId="0" applyFont="1" applyBorder="1"/>
    <xf numFmtId="0" fontId="31" fillId="0" borderId="17" xfId="0" applyFont="1" applyBorder="1"/>
    <xf numFmtId="0" fontId="26" fillId="0" borderId="16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0" borderId="19" xfId="0" applyFont="1" applyFill="1" applyBorder="1"/>
    <xf numFmtId="0" fontId="0" fillId="0" borderId="5" xfId="0" applyFont="1" applyFill="1" applyBorder="1"/>
    <xf numFmtId="0" fontId="0" fillId="0" borderId="17" xfId="0" applyFont="1" applyBorder="1"/>
    <xf numFmtId="0" fontId="0" fillId="0" borderId="18" xfId="0" applyFont="1" applyBorder="1"/>
    <xf numFmtId="0" fontId="0" fillId="0" borderId="1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20" xfId="0" applyFont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right" vertical="top"/>
    </xf>
    <xf numFmtId="0" fontId="29" fillId="2" borderId="0" xfId="1" applyFont="1" applyFill="1"/>
    <xf numFmtId="0" fontId="29" fillId="3" borderId="1" xfId="0" applyFont="1" applyFill="1" applyBorder="1" applyAlignment="1">
      <alignment horizontal="left" vertical="center" wrapText="1"/>
    </xf>
    <xf numFmtId="0" fontId="29" fillId="3" borderId="2" xfId="0" applyFont="1" applyFill="1" applyBorder="1" applyAlignment="1">
      <alignment horizontal="left" vertical="center" wrapText="1"/>
    </xf>
    <xf numFmtId="0" fontId="29" fillId="8" borderId="1" xfId="0" applyFont="1" applyFill="1" applyBorder="1" applyAlignment="1">
      <alignment horizontal="left" vertical="center" wrapText="1"/>
    </xf>
    <xf numFmtId="0" fontId="29" fillId="4" borderId="1" xfId="0" applyFont="1" applyFill="1" applyBorder="1" applyAlignment="1">
      <alignment vertical="top" wrapText="1"/>
    </xf>
    <xf numFmtId="0" fontId="29" fillId="4" borderId="2" xfId="0" applyFont="1" applyFill="1" applyBorder="1" applyAlignment="1">
      <alignment vertical="top" wrapText="1"/>
    </xf>
    <xf numFmtId="0" fontId="29" fillId="5" borderId="3" xfId="0" applyFont="1" applyFill="1" applyBorder="1" applyAlignment="1">
      <alignment horizontal="left"/>
    </xf>
    <xf numFmtId="0" fontId="29" fillId="5" borderId="3" xfId="0" applyFont="1" applyFill="1" applyBorder="1" applyAlignment="1">
      <alignment horizontal="right"/>
    </xf>
    <xf numFmtId="0" fontId="29" fillId="5" borderId="4" xfId="0" applyFont="1" applyFill="1" applyBorder="1" applyAlignment="1">
      <alignment horizontal="right"/>
    </xf>
    <xf numFmtId="0" fontId="29" fillId="5" borderId="3" xfId="0" applyFont="1" applyFill="1" applyBorder="1" applyAlignment="1">
      <alignment horizontal="left" wrapText="1"/>
    </xf>
    <xf numFmtId="0" fontId="29" fillId="0" borderId="0" xfId="2" applyFont="1" applyFill="1"/>
    <xf numFmtId="2" fontId="30" fillId="0" borderId="0" xfId="2" applyNumberFormat="1" applyFont="1" applyFill="1"/>
    <xf numFmtId="2" fontId="29" fillId="0" borderId="0" xfId="2" applyNumberFormat="1" applyFont="1" applyFill="1"/>
    <xf numFmtId="2" fontId="29" fillId="6" borderId="0" xfId="4" applyNumberFormat="1" applyFont="1" applyFill="1"/>
    <xf numFmtId="0" fontId="0" fillId="0" borderId="0" xfId="5" applyFont="1" applyFill="1"/>
    <xf numFmtId="0" fontId="0" fillId="0" borderId="0" xfId="0" applyFont="1" applyFill="1" applyBorder="1"/>
    <xf numFmtId="0" fontId="29" fillId="5" borderId="0" xfId="0" applyFont="1" applyFill="1" applyBorder="1" applyAlignment="1">
      <alignment horizontal="right"/>
    </xf>
    <xf numFmtId="0" fontId="0" fillId="33" borderId="0" xfId="0" applyFont="1" applyFill="1" applyAlignment="1">
      <alignment wrapText="1"/>
    </xf>
    <xf numFmtId="0" fontId="0" fillId="33" borderId="0" xfId="0" applyFont="1" applyFill="1"/>
    <xf numFmtId="167" fontId="0" fillId="34" borderId="21" xfId="0" applyNumberFormat="1" applyFill="1" applyBorder="1" applyAlignment="1">
      <alignment horizontal="center"/>
    </xf>
    <xf numFmtId="9" fontId="35" fillId="33" borderId="0" xfId="437" applyFont="1" applyFill="1"/>
    <xf numFmtId="167" fontId="0" fillId="0" borderId="0" xfId="0" applyNumberFormat="1" applyFont="1" applyFill="1"/>
    <xf numFmtId="167" fontId="30" fillId="35" borderId="0" xfId="2" applyNumberFormat="1" applyFont="1" applyFill="1"/>
    <xf numFmtId="0" fontId="29" fillId="35" borderId="0" xfId="2" applyFont="1" applyFill="1"/>
    <xf numFmtId="0" fontId="29" fillId="35" borderId="5" xfId="2" applyFont="1" applyFill="1" applyBorder="1"/>
    <xf numFmtId="0" fontId="30" fillId="35" borderId="0" xfId="2" applyFont="1" applyFill="1"/>
    <xf numFmtId="0" fontId="0" fillId="35" borderId="0" xfId="0" applyFont="1" applyFill="1"/>
    <xf numFmtId="2" fontId="30" fillId="35" borderId="0" xfId="2" applyNumberFormat="1" applyFont="1" applyFill="1"/>
    <xf numFmtId="0" fontId="0" fillId="37" borderId="0" xfId="0" applyFont="1" applyFill="1" applyAlignment="1">
      <alignment wrapText="1"/>
    </xf>
    <xf numFmtId="1" fontId="0" fillId="0" borderId="0" xfId="0" applyNumberFormat="1" applyFont="1" applyFill="1"/>
    <xf numFmtId="167" fontId="30" fillId="38" borderId="0" xfId="2" applyNumberFormat="1" applyFont="1" applyFill="1"/>
    <xf numFmtId="171" fontId="0" fillId="2" borderId="0" xfId="5" applyNumberFormat="1" applyFont="1" applyFill="1"/>
    <xf numFmtId="171" fontId="0" fillId="0" borderId="0" xfId="5" applyNumberFormat="1" applyFont="1"/>
    <xf numFmtId="171" fontId="32" fillId="3" borderId="6" xfId="5" applyNumberFormat="1" applyFont="1" applyFill="1" applyBorder="1"/>
    <xf numFmtId="171" fontId="29" fillId="10" borderId="0" xfId="5" quotePrefix="1" applyNumberFormat="1" applyFont="1" applyFill="1" applyBorder="1" applyAlignment="1">
      <alignment horizontal="left" vertical="top" wrapText="1"/>
    </xf>
    <xf numFmtId="171" fontId="0" fillId="0" borderId="0" xfId="0" applyNumberFormat="1" applyFont="1"/>
    <xf numFmtId="171" fontId="29" fillId="0" borderId="0" xfId="2" applyNumberFormat="1" applyFont="1" applyFill="1"/>
    <xf numFmtId="171" fontId="0" fillId="0" borderId="0" xfId="5" applyNumberFormat="1" applyFont="1" applyFill="1"/>
    <xf numFmtId="171" fontId="0" fillId="0" borderId="0" xfId="0" applyNumberFormat="1" applyFont="1" applyFill="1"/>
    <xf numFmtId="171" fontId="0" fillId="0" borderId="0" xfId="0" applyNumberFormat="1" applyFont="1" applyFill="1" applyBorder="1"/>
    <xf numFmtId="171" fontId="0" fillId="0" borderId="0" xfId="5" applyNumberFormat="1" applyFont="1" applyFill="1" applyBorder="1"/>
    <xf numFmtId="171" fontId="3" fillId="0" borderId="0" xfId="4" applyNumberFormat="1" applyFont="1" applyFill="1" applyBorder="1"/>
    <xf numFmtId="171" fontId="29" fillId="0" borderId="0" xfId="20" applyNumberFormat="1" applyFont="1" applyFill="1" applyBorder="1" applyAlignment="1">
      <alignment horizontal="left"/>
    </xf>
    <xf numFmtId="171" fontId="3" fillId="0" borderId="0" xfId="4" applyNumberFormat="1" applyFont="1" applyFill="1"/>
    <xf numFmtId="2" fontId="0" fillId="39" borderId="0" xfId="0" applyNumberFormat="1" applyFont="1" applyFill="1"/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Alignment="1">
      <alignment horizontal="right"/>
    </xf>
    <xf numFmtId="0" fontId="29" fillId="0" borderId="0" xfId="2" applyFont="1" applyFill="1"/>
    <xf numFmtId="0" fontId="30" fillId="0" borderId="0" xfId="2" applyFont="1" applyFill="1"/>
    <xf numFmtId="0" fontId="29" fillId="0" borderId="0" xfId="0" applyFont="1" applyFill="1" applyBorder="1" applyAlignment="1">
      <alignment horizontal="right"/>
    </xf>
    <xf numFmtId="0" fontId="39" fillId="0" borderId="0" xfId="0" applyFont="1" applyBorder="1" applyAlignment="1">
      <alignment vertical="center" wrapText="1"/>
    </xf>
    <xf numFmtId="2" fontId="0" fillId="35" borderId="0" xfId="0" applyNumberFormat="1" applyFont="1" applyFill="1"/>
    <xf numFmtId="172" fontId="0" fillId="35" borderId="0" xfId="440" applyNumberFormat="1" applyFont="1" applyFill="1"/>
    <xf numFmtId="2" fontId="0" fillId="0" borderId="0" xfId="0" applyNumberFormat="1" applyFont="1" applyFill="1"/>
    <xf numFmtId="172" fontId="0" fillId="0" borderId="0" xfId="440" applyNumberFormat="1" applyFont="1" applyFill="1"/>
    <xf numFmtId="172" fontId="0" fillId="0" borderId="0" xfId="0" applyNumberFormat="1" applyFont="1" applyFill="1"/>
    <xf numFmtId="9" fontId="0" fillId="35" borderId="0" xfId="437" applyFont="1" applyFill="1"/>
    <xf numFmtId="0" fontId="1" fillId="0" borderId="0" xfId="657" applyFont="1" applyFill="1" applyBorder="1" applyAlignment="1"/>
    <xf numFmtId="0" fontId="62" fillId="0" borderId="0" xfId="3270" applyFont="1"/>
    <xf numFmtId="0" fontId="4" fillId="0" borderId="0" xfId="3270"/>
    <xf numFmtId="0" fontId="26" fillId="0" borderId="0" xfId="3270" applyFont="1"/>
    <xf numFmtId="0" fontId="26" fillId="0" borderId="20" xfId="3270" applyFont="1" applyBorder="1"/>
    <xf numFmtId="0" fontId="26" fillId="34" borderId="0" xfId="3270" applyFont="1" applyFill="1"/>
    <xf numFmtId="0" fontId="0" fillId="0" borderId="0" xfId="3270" applyFont="1"/>
    <xf numFmtId="0" fontId="63" fillId="76" borderId="0" xfId="3270" applyFont="1" applyFill="1"/>
    <xf numFmtId="0" fontId="68" fillId="0" borderId="0" xfId="0" applyFont="1" applyFill="1" applyAlignment="1">
      <alignment horizontal="right"/>
    </xf>
    <xf numFmtId="0" fontId="1" fillId="6" borderId="0" xfId="657" applyFont="1" applyFill="1" applyBorder="1" applyAlignment="1"/>
    <xf numFmtId="0" fontId="29" fillId="79" borderId="0" xfId="2" applyFont="1" applyFill="1"/>
    <xf numFmtId="0" fontId="29" fillId="0" borderId="0" xfId="2" applyFont="1"/>
    <xf numFmtId="167" fontId="30" fillId="0" borderId="0" xfId="2" applyNumberFormat="1" applyFont="1"/>
    <xf numFmtId="0" fontId="3" fillId="80" borderId="1" xfId="4" applyFill="1" applyBorder="1" applyAlignment="1">
      <alignment horizontal="left" vertical="center" wrapText="1"/>
    </xf>
    <xf numFmtId="0" fontId="29" fillId="3" borderId="6" xfId="0" applyFont="1" applyFill="1" applyBorder="1" applyAlignment="1">
      <alignment horizontal="left" vertical="center" wrapText="1"/>
    </xf>
    <xf numFmtId="0" fontId="29" fillId="4" borderId="0" xfId="0" applyFont="1" applyFill="1" applyAlignment="1">
      <alignment vertical="top" wrapText="1"/>
    </xf>
    <xf numFmtId="0" fontId="3" fillId="80" borderId="0" xfId="4" applyFill="1" applyBorder="1" applyAlignment="1">
      <alignment horizontal="left" vertical="center" wrapText="1"/>
    </xf>
    <xf numFmtId="0" fontId="29" fillId="3" borderId="0" xfId="0" applyFont="1" applyFill="1" applyBorder="1" applyAlignment="1">
      <alignment horizontal="left" vertical="center" wrapText="1"/>
    </xf>
    <xf numFmtId="0" fontId="68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/>
    <xf numFmtId="1" fontId="0" fillId="0" borderId="0" xfId="0" applyNumberFormat="1"/>
    <xf numFmtId="0" fontId="2" fillId="81" borderId="0" xfId="0" applyFont="1" applyFill="1"/>
    <xf numFmtId="0" fontId="2" fillId="81" borderId="5" xfId="0" applyFont="1" applyFill="1" applyBorder="1"/>
    <xf numFmtId="2" fontId="2" fillId="81" borderId="0" xfId="0" applyNumberFormat="1" applyFont="1" applyFill="1"/>
    <xf numFmtId="0" fontId="2" fillId="81" borderId="0" xfId="0" applyFont="1" applyFill="1" applyAlignment="1">
      <alignment horizontal="center"/>
    </xf>
    <xf numFmtId="176" fontId="2" fillId="81" borderId="0" xfId="0" applyNumberFormat="1" applyFont="1" applyFill="1" applyAlignment="1">
      <alignment horizontal="center"/>
    </xf>
    <xf numFmtId="177" fontId="2" fillId="81" borderId="0" xfId="0" applyNumberFormat="1" applyFont="1" applyFill="1"/>
    <xf numFmtId="178" fontId="2" fillId="81" borderId="0" xfId="0" applyNumberFormat="1" applyFont="1" applyFill="1"/>
    <xf numFmtId="179" fontId="2" fillId="81" borderId="0" xfId="0" applyNumberFormat="1" applyFont="1" applyFill="1"/>
    <xf numFmtId="179" fontId="2" fillId="6" borderId="0" xfId="0" applyNumberFormat="1" applyFont="1" applyFill="1"/>
    <xf numFmtId="0" fontId="2" fillId="81" borderId="0" xfId="0" applyFont="1" applyFill="1" applyBorder="1"/>
    <xf numFmtId="180" fontId="2" fillId="81" borderId="5" xfId="0" applyNumberFormat="1" applyFont="1" applyFill="1" applyBorder="1"/>
    <xf numFmtId="1" fontId="2" fillId="81" borderId="0" xfId="0" applyNumberFormat="1" applyFont="1" applyFill="1"/>
    <xf numFmtId="180" fontId="0" fillId="0" borderId="0" xfId="0" applyNumberFormat="1" applyFont="1"/>
    <xf numFmtId="0" fontId="29" fillId="0" borderId="0" xfId="2" applyFont="1" applyFill="1" applyBorder="1"/>
    <xf numFmtId="0" fontId="2" fillId="0" borderId="0" xfId="0" applyFont="1" applyFill="1" applyBorder="1"/>
    <xf numFmtId="2" fontId="29" fillId="0" borderId="0" xfId="2" applyNumberFormat="1" applyFont="1" applyFill="1" applyBorder="1"/>
    <xf numFmtId="1" fontId="29" fillId="0" borderId="0" xfId="2" applyNumberFormat="1" applyFont="1" applyFill="1" applyBorder="1"/>
    <xf numFmtId="180" fontId="2" fillId="0" borderId="0" xfId="0" applyNumberFormat="1" applyFont="1" applyFill="1" applyBorder="1"/>
    <xf numFmtId="1" fontId="2" fillId="0" borderId="0" xfId="0" applyNumberFormat="1" applyFont="1" applyFill="1" applyBorder="1"/>
    <xf numFmtId="171" fontId="29" fillId="0" borderId="0" xfId="0" applyNumberFormat="1" applyFont="1" applyFill="1" applyBorder="1"/>
    <xf numFmtId="0" fontId="29" fillId="0" borderId="0" xfId="0" applyFont="1" applyFill="1" applyBorder="1"/>
    <xf numFmtId="167" fontId="29" fillId="0" borderId="0" xfId="2" applyNumberFormat="1" applyFont="1" applyFill="1" applyBorder="1"/>
    <xf numFmtId="167" fontId="29" fillId="0" borderId="0" xfId="2" applyNumberFormat="1" applyFont="1" applyFill="1"/>
    <xf numFmtId="0" fontId="29" fillId="5" borderId="1" xfId="0" applyFont="1" applyFill="1" applyBorder="1" applyAlignment="1">
      <alignment horizontal="left"/>
    </xf>
    <xf numFmtId="0" fontId="29" fillId="5" borderId="1" xfId="0" applyFont="1" applyFill="1" applyBorder="1" applyAlignment="1">
      <alignment horizontal="right"/>
    </xf>
    <xf numFmtId="0" fontId="29" fillId="5" borderId="2" xfId="0" applyFont="1" applyFill="1" applyBorder="1" applyAlignment="1">
      <alignment horizontal="right"/>
    </xf>
    <xf numFmtId="0" fontId="29" fillId="5" borderId="1" xfId="0" applyFont="1" applyFill="1" applyBorder="1" applyAlignment="1">
      <alignment horizontal="left" wrapText="1"/>
    </xf>
    <xf numFmtId="0" fontId="1" fillId="0" borderId="0" xfId="4490" applyFont="1" applyFill="1" applyBorder="1"/>
  </cellXfs>
  <cellStyles count="4493">
    <cellStyle name="_x000a_shell=progma 2" xfId="658" xr:uid="{00000000-0005-0000-0000-000000000000}"/>
    <cellStyle name="_x000a_shell=progma 2 2" xfId="2080" xr:uid="{00000000-0005-0000-0000-000001000000}"/>
    <cellStyle name="1.000" xfId="659" xr:uid="{00000000-0005-0000-0000-000002000000}"/>
    <cellStyle name="1.000 2" xfId="2081" xr:uid="{00000000-0005-0000-0000-000003000000}"/>
    <cellStyle name="20 % - Markeringsfarve1" xfId="3271" xr:uid="{00000000-0005-0000-0000-000004000000}"/>
    <cellStyle name="20 % - Markeringsfarve1 2" xfId="3272" xr:uid="{00000000-0005-0000-0000-000005000000}"/>
    <cellStyle name="20 % - Markeringsfarve2" xfId="3273" xr:uid="{00000000-0005-0000-0000-000006000000}"/>
    <cellStyle name="20 % - Markeringsfarve2 2" xfId="3274" xr:uid="{00000000-0005-0000-0000-000007000000}"/>
    <cellStyle name="20 % - Markeringsfarve3" xfId="3275" xr:uid="{00000000-0005-0000-0000-000008000000}"/>
    <cellStyle name="20 % - Markeringsfarve3 2" xfId="3276" xr:uid="{00000000-0005-0000-0000-000009000000}"/>
    <cellStyle name="20 % - Markeringsfarve4" xfId="3277" xr:uid="{00000000-0005-0000-0000-00000A000000}"/>
    <cellStyle name="20 % - Markeringsfarve4 2" xfId="3278" xr:uid="{00000000-0005-0000-0000-00000B000000}"/>
    <cellStyle name="20 % - Markeringsfarve5" xfId="3279" xr:uid="{00000000-0005-0000-0000-00000C000000}"/>
    <cellStyle name="20 % - Markeringsfarve5 2" xfId="3280" xr:uid="{00000000-0005-0000-0000-00000D000000}"/>
    <cellStyle name="20 % - Markeringsfarve6" xfId="3281" xr:uid="{00000000-0005-0000-0000-00000E000000}"/>
    <cellStyle name="20 % - Markeringsfarve6 2" xfId="3282" xr:uid="{00000000-0005-0000-0000-00000F000000}"/>
    <cellStyle name="20% - Colore 1" xfId="19" xr:uid="{00000000-0005-0000-0000-000010000000}"/>
    <cellStyle name="20% - Colore 1 2" xfId="3283" xr:uid="{00000000-0005-0000-0000-000011000000}"/>
    <cellStyle name="20% - Colore 2" xfId="18" xr:uid="{00000000-0005-0000-0000-000012000000}"/>
    <cellStyle name="20% - Colore 2 2" xfId="3284" xr:uid="{00000000-0005-0000-0000-000013000000}"/>
    <cellStyle name="20% - Colore 3" xfId="17" xr:uid="{00000000-0005-0000-0000-000014000000}"/>
    <cellStyle name="20% - Colore 3 2" xfId="3285" xr:uid="{00000000-0005-0000-0000-000015000000}"/>
    <cellStyle name="20% - Colore 4" xfId="13" xr:uid="{00000000-0005-0000-0000-000016000000}"/>
    <cellStyle name="20% - Colore 4 2" xfId="3286" xr:uid="{00000000-0005-0000-0000-000017000000}"/>
    <cellStyle name="20% - Colore 5" xfId="16" xr:uid="{00000000-0005-0000-0000-000018000000}"/>
    <cellStyle name="20% - Colore 5 2" xfId="3287" xr:uid="{00000000-0005-0000-0000-000019000000}"/>
    <cellStyle name="20% - Colore 6" xfId="15" xr:uid="{00000000-0005-0000-0000-00001A000000}"/>
    <cellStyle name="20% - Colore 6 2" xfId="3288" xr:uid="{00000000-0005-0000-0000-00001B000000}"/>
    <cellStyle name="40 % - Markeringsfarve1" xfId="3289" xr:uid="{00000000-0005-0000-0000-00001C000000}"/>
    <cellStyle name="40 % - Markeringsfarve1 2" xfId="3290" xr:uid="{00000000-0005-0000-0000-00001D000000}"/>
    <cellStyle name="40 % - Markeringsfarve2" xfId="3291" xr:uid="{00000000-0005-0000-0000-00001E000000}"/>
    <cellStyle name="40 % - Markeringsfarve2 2" xfId="3292" xr:uid="{00000000-0005-0000-0000-00001F000000}"/>
    <cellStyle name="40 % - Markeringsfarve3" xfId="3293" xr:uid="{00000000-0005-0000-0000-000020000000}"/>
    <cellStyle name="40 % - Markeringsfarve3 2" xfId="3294" xr:uid="{00000000-0005-0000-0000-000021000000}"/>
    <cellStyle name="40 % - Markeringsfarve4" xfId="3295" xr:uid="{00000000-0005-0000-0000-000022000000}"/>
    <cellStyle name="40 % - Markeringsfarve4 2" xfId="3296" xr:uid="{00000000-0005-0000-0000-000023000000}"/>
    <cellStyle name="40 % - Markeringsfarve5" xfId="3297" xr:uid="{00000000-0005-0000-0000-000024000000}"/>
    <cellStyle name="40 % - Markeringsfarve5 2" xfId="3298" xr:uid="{00000000-0005-0000-0000-000025000000}"/>
    <cellStyle name="40 % - Markeringsfarve6" xfId="3299" xr:uid="{00000000-0005-0000-0000-000026000000}"/>
    <cellStyle name="40 % - Markeringsfarve6 2" xfId="3300" xr:uid="{00000000-0005-0000-0000-000027000000}"/>
    <cellStyle name="40% - Colore 1" xfId="14" xr:uid="{00000000-0005-0000-0000-000028000000}"/>
    <cellStyle name="40% - Colore 1 2" xfId="3301" xr:uid="{00000000-0005-0000-0000-000029000000}"/>
    <cellStyle name="40% - Colore 2" xfId="21" xr:uid="{00000000-0005-0000-0000-00002A000000}"/>
    <cellStyle name="40% - Colore 2 2" xfId="3302" xr:uid="{00000000-0005-0000-0000-00002B000000}"/>
    <cellStyle name="40% - Colore 3" xfId="22" xr:uid="{00000000-0005-0000-0000-00002C000000}"/>
    <cellStyle name="40% - Colore 3 2" xfId="3303" xr:uid="{00000000-0005-0000-0000-00002D000000}"/>
    <cellStyle name="40% - Colore 4" xfId="23" xr:uid="{00000000-0005-0000-0000-00002E000000}"/>
    <cellStyle name="40% - Colore 4 2" xfId="3304" xr:uid="{00000000-0005-0000-0000-00002F000000}"/>
    <cellStyle name="40% - Colore 5" xfId="24" xr:uid="{00000000-0005-0000-0000-000030000000}"/>
    <cellStyle name="40% - Colore 5 2" xfId="3305" xr:uid="{00000000-0005-0000-0000-000031000000}"/>
    <cellStyle name="40% - Colore 6" xfId="25" xr:uid="{00000000-0005-0000-0000-000032000000}"/>
    <cellStyle name="40% - Colore 6 2" xfId="3306" xr:uid="{00000000-0005-0000-0000-000033000000}"/>
    <cellStyle name="5x indented GHG Textfiels" xfId="660" xr:uid="{00000000-0005-0000-0000-000034000000}"/>
    <cellStyle name="5x indented GHG Textfiels 2" xfId="2082" xr:uid="{00000000-0005-0000-0000-000035000000}"/>
    <cellStyle name="60 % - Markeringsfarve1" xfId="3307" xr:uid="{00000000-0005-0000-0000-000036000000}"/>
    <cellStyle name="60 % - Markeringsfarve2" xfId="3308" xr:uid="{00000000-0005-0000-0000-000037000000}"/>
    <cellStyle name="60 % - Markeringsfarve3" xfId="3309" xr:uid="{00000000-0005-0000-0000-000038000000}"/>
    <cellStyle name="60 % - Markeringsfarve4" xfId="3310" xr:uid="{00000000-0005-0000-0000-000039000000}"/>
    <cellStyle name="60 % - Markeringsfarve5" xfId="3311" xr:uid="{00000000-0005-0000-0000-00003A000000}"/>
    <cellStyle name="60 % - Markeringsfarve6" xfId="3312" xr:uid="{00000000-0005-0000-0000-00003B000000}"/>
    <cellStyle name="60% - Colore 1" xfId="26" xr:uid="{00000000-0005-0000-0000-00003C000000}"/>
    <cellStyle name="60% - Colore 2" xfId="27" xr:uid="{00000000-0005-0000-0000-00003D000000}"/>
    <cellStyle name="60% - Colore 3" xfId="28" xr:uid="{00000000-0005-0000-0000-00003E000000}"/>
    <cellStyle name="60% - Colore 4" xfId="29" xr:uid="{00000000-0005-0000-0000-00003F000000}"/>
    <cellStyle name="60% - Colore 5" xfId="30" xr:uid="{00000000-0005-0000-0000-000040000000}"/>
    <cellStyle name="60% - Colore 6" xfId="31" xr:uid="{00000000-0005-0000-0000-000041000000}"/>
    <cellStyle name="AggOrange_CRFReport-template" xfId="661" xr:uid="{00000000-0005-0000-0000-000042000000}"/>
    <cellStyle name="AggOrange9_CRFReport-template" xfId="662" xr:uid="{00000000-0005-0000-0000-000043000000}"/>
    <cellStyle name="Bad" xfId="4" builtinId="27"/>
    <cellStyle name="Bad 2" xfId="6" xr:uid="{00000000-0005-0000-0000-000045000000}"/>
    <cellStyle name="Bad 3" xfId="2015" xr:uid="{00000000-0005-0000-0000-000046000000}"/>
    <cellStyle name="Bad 4" xfId="3313" xr:uid="{00000000-0005-0000-0000-000047000000}"/>
    <cellStyle name="Bruger data" xfId="663" xr:uid="{00000000-0005-0000-0000-000048000000}"/>
    <cellStyle name="Calcolo" xfId="32" xr:uid="{00000000-0005-0000-0000-000049000000}"/>
    <cellStyle name="Calcolo 2" xfId="3314" xr:uid="{00000000-0005-0000-0000-00004A000000}"/>
    <cellStyle name="Calcolo 2 2" xfId="3315" xr:uid="{00000000-0005-0000-0000-00004B000000}"/>
    <cellStyle name="Calcolo 3" xfId="3316" xr:uid="{00000000-0005-0000-0000-00004C000000}"/>
    <cellStyle name="Calculation 2" xfId="2016" xr:uid="{00000000-0005-0000-0000-00004D000000}"/>
    <cellStyle name="Calculations" xfId="664" xr:uid="{00000000-0005-0000-0000-00004E000000}"/>
    <cellStyle name="Cella collegata" xfId="33" xr:uid="{00000000-0005-0000-0000-00004F000000}"/>
    <cellStyle name="Cella da controllare" xfId="34" xr:uid="{00000000-0005-0000-0000-000050000000}"/>
    <cellStyle name="Colore 1" xfId="35" xr:uid="{00000000-0005-0000-0000-000051000000}"/>
    <cellStyle name="Colore 2" xfId="36" xr:uid="{00000000-0005-0000-0000-000052000000}"/>
    <cellStyle name="Colore 3" xfId="37" xr:uid="{00000000-0005-0000-0000-000053000000}"/>
    <cellStyle name="Colore 4" xfId="38" xr:uid="{00000000-0005-0000-0000-000054000000}"/>
    <cellStyle name="Colore 5" xfId="39" xr:uid="{00000000-0005-0000-0000-000055000000}"/>
    <cellStyle name="Colore 6" xfId="40" xr:uid="{00000000-0005-0000-0000-000056000000}"/>
    <cellStyle name="Comma 2" xfId="439" xr:uid="{00000000-0005-0000-0000-000057000000}"/>
    <cellStyle name="Comma 2 2" xfId="666" xr:uid="{00000000-0005-0000-0000-000058000000}"/>
    <cellStyle name="Comma 2 2 2" xfId="667" xr:uid="{00000000-0005-0000-0000-000059000000}"/>
    <cellStyle name="Comma 2 2 2 2" xfId="2083" xr:uid="{00000000-0005-0000-0000-00005A000000}"/>
    <cellStyle name="Comma 2 2 3" xfId="3317" xr:uid="{00000000-0005-0000-0000-00005B000000}"/>
    <cellStyle name="Comma 2 3" xfId="668" xr:uid="{00000000-0005-0000-0000-00005C000000}"/>
    <cellStyle name="Comma 2 3 2" xfId="669" xr:uid="{00000000-0005-0000-0000-00005D000000}"/>
    <cellStyle name="Comma 2 3 2 2" xfId="3318" xr:uid="{00000000-0005-0000-0000-00005E000000}"/>
    <cellStyle name="Comma 2 3 2 3" xfId="3319" xr:uid="{00000000-0005-0000-0000-00005F000000}"/>
    <cellStyle name="Comma 2 3 3" xfId="670" xr:uid="{00000000-0005-0000-0000-000060000000}"/>
    <cellStyle name="Comma 2 3 3 2" xfId="2085" xr:uid="{00000000-0005-0000-0000-000061000000}"/>
    <cellStyle name="Comma 2 3 4" xfId="2084" xr:uid="{00000000-0005-0000-0000-000062000000}"/>
    <cellStyle name="Comma 2 3 5" xfId="3320" xr:uid="{00000000-0005-0000-0000-000063000000}"/>
    <cellStyle name="Comma 2 4" xfId="671" xr:uid="{00000000-0005-0000-0000-000064000000}"/>
    <cellStyle name="Comma 2 4 2" xfId="3321" xr:uid="{00000000-0005-0000-0000-000065000000}"/>
    <cellStyle name="Comma 2 5" xfId="672" xr:uid="{00000000-0005-0000-0000-000066000000}"/>
    <cellStyle name="Comma 2 6" xfId="673" xr:uid="{00000000-0005-0000-0000-000067000000}"/>
    <cellStyle name="Comma 2 6 2" xfId="674" xr:uid="{00000000-0005-0000-0000-000068000000}"/>
    <cellStyle name="Comma 2 7" xfId="665" xr:uid="{00000000-0005-0000-0000-000069000000}"/>
    <cellStyle name="Comma 2 8" xfId="3322" xr:uid="{00000000-0005-0000-0000-00006A000000}"/>
    <cellStyle name="Comma 3" xfId="440" xr:uid="{00000000-0005-0000-0000-00006B000000}"/>
    <cellStyle name="Comma 3 2" xfId="676" xr:uid="{00000000-0005-0000-0000-00006C000000}"/>
    <cellStyle name="Comma 3 2 2" xfId="677" xr:uid="{00000000-0005-0000-0000-00006D000000}"/>
    <cellStyle name="Comma 3 3" xfId="678" xr:uid="{00000000-0005-0000-0000-00006E000000}"/>
    <cellStyle name="Comma 3 3 2" xfId="2087" xr:uid="{00000000-0005-0000-0000-00006F000000}"/>
    <cellStyle name="Comma 3 4" xfId="2086" xr:uid="{00000000-0005-0000-0000-000070000000}"/>
    <cellStyle name="Comma 3 5" xfId="675" xr:uid="{00000000-0005-0000-0000-000071000000}"/>
    <cellStyle name="Comma 3 6" xfId="3323" xr:uid="{00000000-0005-0000-0000-000072000000}"/>
    <cellStyle name="Comma 4" xfId="679" xr:uid="{00000000-0005-0000-0000-000073000000}"/>
    <cellStyle name="Comma 4 2" xfId="680" xr:uid="{00000000-0005-0000-0000-000074000000}"/>
    <cellStyle name="Comma 4 2 2" xfId="681" xr:uid="{00000000-0005-0000-0000-000075000000}"/>
    <cellStyle name="Comma 4 2 3" xfId="3324" xr:uid="{00000000-0005-0000-0000-000076000000}"/>
    <cellStyle name="Comma 4 3" xfId="682" xr:uid="{00000000-0005-0000-0000-000077000000}"/>
    <cellStyle name="Comma 4 3 2" xfId="2089" xr:uid="{00000000-0005-0000-0000-000078000000}"/>
    <cellStyle name="Comma 4 4" xfId="683" xr:uid="{00000000-0005-0000-0000-000079000000}"/>
    <cellStyle name="Comma 4 4 2" xfId="2090" xr:uid="{00000000-0005-0000-0000-00007A000000}"/>
    <cellStyle name="Comma 4 5" xfId="2088" xr:uid="{00000000-0005-0000-0000-00007B000000}"/>
    <cellStyle name="Comma 4 6" xfId="3325" xr:uid="{00000000-0005-0000-0000-00007C000000}"/>
    <cellStyle name="Comma 5" xfId="684" xr:uid="{00000000-0005-0000-0000-00007D000000}"/>
    <cellStyle name="Comma 5 2" xfId="2091" xr:uid="{00000000-0005-0000-0000-00007E000000}"/>
    <cellStyle name="Comma 5 3" xfId="3326" xr:uid="{00000000-0005-0000-0000-00007F000000}"/>
    <cellStyle name="Comma 6" xfId="685" xr:uid="{00000000-0005-0000-0000-000080000000}"/>
    <cellStyle name="Comma 6 2" xfId="2092" xr:uid="{00000000-0005-0000-0000-000081000000}"/>
    <cellStyle name="Comma 6 3" xfId="3327" xr:uid="{00000000-0005-0000-0000-000082000000}"/>
    <cellStyle name="Comma 7" xfId="2013" xr:uid="{00000000-0005-0000-0000-000083000000}"/>
    <cellStyle name="Comma 7 2" xfId="3269" xr:uid="{00000000-0005-0000-0000-000084000000}"/>
    <cellStyle name="Comma0 - Type3" xfId="7" xr:uid="{00000000-0005-0000-0000-000085000000}"/>
    <cellStyle name="CustomizationCells" xfId="686" xr:uid="{00000000-0005-0000-0000-000086000000}"/>
    <cellStyle name="CustomizationCells 2" xfId="3328" xr:uid="{00000000-0005-0000-0000-000087000000}"/>
    <cellStyle name="Euro" xfId="41" xr:uid="{00000000-0005-0000-0000-000088000000}"/>
    <cellStyle name="Euro 10" xfId="42" xr:uid="{00000000-0005-0000-0000-000089000000}"/>
    <cellStyle name="Euro 10 2" xfId="447" xr:uid="{00000000-0005-0000-0000-00008A000000}"/>
    <cellStyle name="Euro 10 2 2" xfId="2093" xr:uid="{00000000-0005-0000-0000-00008B000000}"/>
    <cellStyle name="Euro 10 3" xfId="687" xr:uid="{00000000-0005-0000-0000-00008C000000}"/>
    <cellStyle name="Euro 10 3 2" xfId="688" xr:uid="{00000000-0005-0000-0000-00008D000000}"/>
    <cellStyle name="Euro 10 3 2 2" xfId="3329" xr:uid="{00000000-0005-0000-0000-00008E000000}"/>
    <cellStyle name="Euro 10 3 3" xfId="689" xr:uid="{00000000-0005-0000-0000-00008F000000}"/>
    <cellStyle name="Euro 10 3 3 2" xfId="2095" xr:uid="{00000000-0005-0000-0000-000090000000}"/>
    <cellStyle name="Euro 10 3 4" xfId="2094" xr:uid="{00000000-0005-0000-0000-000091000000}"/>
    <cellStyle name="Euro 10 4" xfId="690" xr:uid="{00000000-0005-0000-0000-000092000000}"/>
    <cellStyle name="Euro 10 4 2" xfId="691" xr:uid="{00000000-0005-0000-0000-000093000000}"/>
    <cellStyle name="Euro 10 4 2 2" xfId="2097" xr:uid="{00000000-0005-0000-0000-000094000000}"/>
    <cellStyle name="Euro 10 4 3" xfId="2096" xr:uid="{00000000-0005-0000-0000-000095000000}"/>
    <cellStyle name="Euro 10 5" xfId="692" xr:uid="{00000000-0005-0000-0000-000096000000}"/>
    <cellStyle name="Euro 11" xfId="43" xr:uid="{00000000-0005-0000-0000-000097000000}"/>
    <cellStyle name="Euro 11 2" xfId="448" xr:uid="{00000000-0005-0000-0000-000098000000}"/>
    <cellStyle name="Euro 11 2 2" xfId="2098" xr:uid="{00000000-0005-0000-0000-000099000000}"/>
    <cellStyle name="Euro 11 3" xfId="693" xr:uid="{00000000-0005-0000-0000-00009A000000}"/>
    <cellStyle name="Euro 11 3 2" xfId="694" xr:uid="{00000000-0005-0000-0000-00009B000000}"/>
    <cellStyle name="Euro 11 3 2 2" xfId="3330" xr:uid="{00000000-0005-0000-0000-00009C000000}"/>
    <cellStyle name="Euro 11 3 3" xfId="695" xr:uid="{00000000-0005-0000-0000-00009D000000}"/>
    <cellStyle name="Euro 11 3 3 2" xfId="2100" xr:uid="{00000000-0005-0000-0000-00009E000000}"/>
    <cellStyle name="Euro 11 3 4" xfId="2099" xr:uid="{00000000-0005-0000-0000-00009F000000}"/>
    <cellStyle name="Euro 11 4" xfId="696" xr:uid="{00000000-0005-0000-0000-0000A0000000}"/>
    <cellStyle name="Euro 11 4 2" xfId="697" xr:uid="{00000000-0005-0000-0000-0000A1000000}"/>
    <cellStyle name="Euro 11 4 2 2" xfId="2102" xr:uid="{00000000-0005-0000-0000-0000A2000000}"/>
    <cellStyle name="Euro 11 4 3" xfId="2101" xr:uid="{00000000-0005-0000-0000-0000A3000000}"/>
    <cellStyle name="Euro 11 5" xfId="698" xr:uid="{00000000-0005-0000-0000-0000A4000000}"/>
    <cellStyle name="Euro 12" xfId="44" xr:uid="{00000000-0005-0000-0000-0000A5000000}"/>
    <cellStyle name="Euro 12 2" xfId="449" xr:uid="{00000000-0005-0000-0000-0000A6000000}"/>
    <cellStyle name="Euro 12 2 2" xfId="2103" xr:uid="{00000000-0005-0000-0000-0000A7000000}"/>
    <cellStyle name="Euro 12 3" xfId="699" xr:uid="{00000000-0005-0000-0000-0000A8000000}"/>
    <cellStyle name="Euro 12 3 2" xfId="700" xr:uid="{00000000-0005-0000-0000-0000A9000000}"/>
    <cellStyle name="Euro 12 3 2 2" xfId="3331" xr:uid="{00000000-0005-0000-0000-0000AA000000}"/>
    <cellStyle name="Euro 12 3 3" xfId="701" xr:uid="{00000000-0005-0000-0000-0000AB000000}"/>
    <cellStyle name="Euro 12 3 3 2" xfId="2105" xr:uid="{00000000-0005-0000-0000-0000AC000000}"/>
    <cellStyle name="Euro 12 3 4" xfId="2104" xr:uid="{00000000-0005-0000-0000-0000AD000000}"/>
    <cellStyle name="Euro 12 4" xfId="702" xr:uid="{00000000-0005-0000-0000-0000AE000000}"/>
    <cellStyle name="Euro 12 4 2" xfId="703" xr:uid="{00000000-0005-0000-0000-0000AF000000}"/>
    <cellStyle name="Euro 12 4 2 2" xfId="2107" xr:uid="{00000000-0005-0000-0000-0000B0000000}"/>
    <cellStyle name="Euro 12 4 3" xfId="2106" xr:uid="{00000000-0005-0000-0000-0000B1000000}"/>
    <cellStyle name="Euro 12 5" xfId="704" xr:uid="{00000000-0005-0000-0000-0000B2000000}"/>
    <cellStyle name="Euro 13" xfId="45" xr:uid="{00000000-0005-0000-0000-0000B3000000}"/>
    <cellStyle name="Euro 13 2" xfId="450" xr:uid="{00000000-0005-0000-0000-0000B4000000}"/>
    <cellStyle name="Euro 13 2 2" xfId="2108" xr:uid="{00000000-0005-0000-0000-0000B5000000}"/>
    <cellStyle name="Euro 13 3" xfId="705" xr:uid="{00000000-0005-0000-0000-0000B6000000}"/>
    <cellStyle name="Euro 13 3 2" xfId="706" xr:uid="{00000000-0005-0000-0000-0000B7000000}"/>
    <cellStyle name="Euro 13 3 2 2" xfId="3332" xr:uid="{00000000-0005-0000-0000-0000B8000000}"/>
    <cellStyle name="Euro 13 3 3" xfId="707" xr:uid="{00000000-0005-0000-0000-0000B9000000}"/>
    <cellStyle name="Euro 13 3 3 2" xfId="2110" xr:uid="{00000000-0005-0000-0000-0000BA000000}"/>
    <cellStyle name="Euro 13 3 4" xfId="2109" xr:uid="{00000000-0005-0000-0000-0000BB000000}"/>
    <cellStyle name="Euro 13 4" xfId="708" xr:uid="{00000000-0005-0000-0000-0000BC000000}"/>
    <cellStyle name="Euro 13 4 2" xfId="709" xr:uid="{00000000-0005-0000-0000-0000BD000000}"/>
    <cellStyle name="Euro 13 4 2 2" xfId="2112" xr:uid="{00000000-0005-0000-0000-0000BE000000}"/>
    <cellStyle name="Euro 13 4 3" xfId="2111" xr:uid="{00000000-0005-0000-0000-0000BF000000}"/>
    <cellStyle name="Euro 13 5" xfId="710" xr:uid="{00000000-0005-0000-0000-0000C0000000}"/>
    <cellStyle name="Euro 14" xfId="46" xr:uid="{00000000-0005-0000-0000-0000C1000000}"/>
    <cellStyle name="Euro 14 2" xfId="451" xr:uid="{00000000-0005-0000-0000-0000C2000000}"/>
    <cellStyle name="Euro 14 2 2" xfId="2113" xr:uid="{00000000-0005-0000-0000-0000C3000000}"/>
    <cellStyle name="Euro 14 3" xfId="711" xr:uid="{00000000-0005-0000-0000-0000C4000000}"/>
    <cellStyle name="Euro 14 3 2" xfId="712" xr:uid="{00000000-0005-0000-0000-0000C5000000}"/>
    <cellStyle name="Euro 14 3 2 2" xfId="3333" xr:uid="{00000000-0005-0000-0000-0000C6000000}"/>
    <cellStyle name="Euro 14 3 3" xfId="713" xr:uid="{00000000-0005-0000-0000-0000C7000000}"/>
    <cellStyle name="Euro 14 3 3 2" xfId="2115" xr:uid="{00000000-0005-0000-0000-0000C8000000}"/>
    <cellStyle name="Euro 14 3 4" xfId="2114" xr:uid="{00000000-0005-0000-0000-0000C9000000}"/>
    <cellStyle name="Euro 14 4" xfId="714" xr:uid="{00000000-0005-0000-0000-0000CA000000}"/>
    <cellStyle name="Euro 14 4 2" xfId="715" xr:uid="{00000000-0005-0000-0000-0000CB000000}"/>
    <cellStyle name="Euro 14 4 2 2" xfId="2117" xr:uid="{00000000-0005-0000-0000-0000CC000000}"/>
    <cellStyle name="Euro 14 4 3" xfId="2116" xr:uid="{00000000-0005-0000-0000-0000CD000000}"/>
    <cellStyle name="Euro 14 5" xfId="716" xr:uid="{00000000-0005-0000-0000-0000CE000000}"/>
    <cellStyle name="Euro 15" xfId="47" xr:uid="{00000000-0005-0000-0000-0000CF000000}"/>
    <cellStyle name="Euro 15 2" xfId="452" xr:uid="{00000000-0005-0000-0000-0000D0000000}"/>
    <cellStyle name="Euro 15 2 2" xfId="2118" xr:uid="{00000000-0005-0000-0000-0000D1000000}"/>
    <cellStyle name="Euro 15 3" xfId="717" xr:uid="{00000000-0005-0000-0000-0000D2000000}"/>
    <cellStyle name="Euro 15 3 2" xfId="718" xr:uid="{00000000-0005-0000-0000-0000D3000000}"/>
    <cellStyle name="Euro 15 3 2 2" xfId="3334" xr:uid="{00000000-0005-0000-0000-0000D4000000}"/>
    <cellStyle name="Euro 15 3 3" xfId="719" xr:uid="{00000000-0005-0000-0000-0000D5000000}"/>
    <cellStyle name="Euro 15 3 3 2" xfId="2120" xr:uid="{00000000-0005-0000-0000-0000D6000000}"/>
    <cellStyle name="Euro 15 3 4" xfId="2119" xr:uid="{00000000-0005-0000-0000-0000D7000000}"/>
    <cellStyle name="Euro 15 4" xfId="720" xr:uid="{00000000-0005-0000-0000-0000D8000000}"/>
    <cellStyle name="Euro 15 4 2" xfId="721" xr:uid="{00000000-0005-0000-0000-0000D9000000}"/>
    <cellStyle name="Euro 15 4 2 2" xfId="2122" xr:uid="{00000000-0005-0000-0000-0000DA000000}"/>
    <cellStyle name="Euro 15 4 3" xfId="2121" xr:uid="{00000000-0005-0000-0000-0000DB000000}"/>
    <cellStyle name="Euro 15 5" xfId="722" xr:uid="{00000000-0005-0000-0000-0000DC000000}"/>
    <cellStyle name="Euro 16" xfId="48" xr:uid="{00000000-0005-0000-0000-0000DD000000}"/>
    <cellStyle name="Euro 16 2" xfId="453" xr:uid="{00000000-0005-0000-0000-0000DE000000}"/>
    <cellStyle name="Euro 16 2 2" xfId="2123" xr:uid="{00000000-0005-0000-0000-0000DF000000}"/>
    <cellStyle name="Euro 16 3" xfId="723" xr:uid="{00000000-0005-0000-0000-0000E0000000}"/>
    <cellStyle name="Euro 16 3 2" xfId="724" xr:uid="{00000000-0005-0000-0000-0000E1000000}"/>
    <cellStyle name="Euro 16 3 2 2" xfId="3335" xr:uid="{00000000-0005-0000-0000-0000E2000000}"/>
    <cellStyle name="Euro 16 3 3" xfId="725" xr:uid="{00000000-0005-0000-0000-0000E3000000}"/>
    <cellStyle name="Euro 16 3 3 2" xfId="2125" xr:uid="{00000000-0005-0000-0000-0000E4000000}"/>
    <cellStyle name="Euro 16 3 4" xfId="2124" xr:uid="{00000000-0005-0000-0000-0000E5000000}"/>
    <cellStyle name="Euro 16 4" xfId="726" xr:uid="{00000000-0005-0000-0000-0000E6000000}"/>
    <cellStyle name="Euro 16 4 2" xfId="727" xr:uid="{00000000-0005-0000-0000-0000E7000000}"/>
    <cellStyle name="Euro 16 4 2 2" xfId="2127" xr:uid="{00000000-0005-0000-0000-0000E8000000}"/>
    <cellStyle name="Euro 16 4 3" xfId="2126" xr:uid="{00000000-0005-0000-0000-0000E9000000}"/>
    <cellStyle name="Euro 16 5" xfId="728" xr:uid="{00000000-0005-0000-0000-0000EA000000}"/>
    <cellStyle name="Euro 17" xfId="49" xr:uid="{00000000-0005-0000-0000-0000EB000000}"/>
    <cellStyle name="Euro 17 2" xfId="454" xr:uid="{00000000-0005-0000-0000-0000EC000000}"/>
    <cellStyle name="Euro 17 2 2" xfId="2128" xr:uid="{00000000-0005-0000-0000-0000ED000000}"/>
    <cellStyle name="Euro 17 3" xfId="729" xr:uid="{00000000-0005-0000-0000-0000EE000000}"/>
    <cellStyle name="Euro 17 3 2" xfId="730" xr:uid="{00000000-0005-0000-0000-0000EF000000}"/>
    <cellStyle name="Euro 17 3 2 2" xfId="3336" xr:uid="{00000000-0005-0000-0000-0000F0000000}"/>
    <cellStyle name="Euro 17 3 3" xfId="731" xr:uid="{00000000-0005-0000-0000-0000F1000000}"/>
    <cellStyle name="Euro 17 3 3 2" xfId="2130" xr:uid="{00000000-0005-0000-0000-0000F2000000}"/>
    <cellStyle name="Euro 17 3 4" xfId="2129" xr:uid="{00000000-0005-0000-0000-0000F3000000}"/>
    <cellStyle name="Euro 17 4" xfId="732" xr:uid="{00000000-0005-0000-0000-0000F4000000}"/>
    <cellStyle name="Euro 17 4 2" xfId="733" xr:uid="{00000000-0005-0000-0000-0000F5000000}"/>
    <cellStyle name="Euro 17 4 2 2" xfId="2132" xr:uid="{00000000-0005-0000-0000-0000F6000000}"/>
    <cellStyle name="Euro 17 4 3" xfId="2131" xr:uid="{00000000-0005-0000-0000-0000F7000000}"/>
    <cellStyle name="Euro 17 5" xfId="734" xr:uid="{00000000-0005-0000-0000-0000F8000000}"/>
    <cellStyle name="Euro 18" xfId="50" xr:uid="{00000000-0005-0000-0000-0000F9000000}"/>
    <cellStyle name="Euro 18 2" xfId="455" xr:uid="{00000000-0005-0000-0000-0000FA000000}"/>
    <cellStyle name="Euro 18 2 2" xfId="2133" xr:uid="{00000000-0005-0000-0000-0000FB000000}"/>
    <cellStyle name="Euro 18 3" xfId="735" xr:uid="{00000000-0005-0000-0000-0000FC000000}"/>
    <cellStyle name="Euro 18 3 2" xfId="736" xr:uid="{00000000-0005-0000-0000-0000FD000000}"/>
    <cellStyle name="Euro 18 3 2 2" xfId="3337" xr:uid="{00000000-0005-0000-0000-0000FE000000}"/>
    <cellStyle name="Euro 18 3 3" xfId="737" xr:uid="{00000000-0005-0000-0000-0000FF000000}"/>
    <cellStyle name="Euro 18 3 3 2" xfId="2135" xr:uid="{00000000-0005-0000-0000-000000010000}"/>
    <cellStyle name="Euro 18 3 4" xfId="2134" xr:uid="{00000000-0005-0000-0000-000001010000}"/>
    <cellStyle name="Euro 18 4" xfId="738" xr:uid="{00000000-0005-0000-0000-000002010000}"/>
    <cellStyle name="Euro 18 4 2" xfId="739" xr:uid="{00000000-0005-0000-0000-000003010000}"/>
    <cellStyle name="Euro 18 4 2 2" xfId="2137" xr:uid="{00000000-0005-0000-0000-000004010000}"/>
    <cellStyle name="Euro 18 4 3" xfId="2136" xr:uid="{00000000-0005-0000-0000-000005010000}"/>
    <cellStyle name="Euro 18 5" xfId="740" xr:uid="{00000000-0005-0000-0000-000006010000}"/>
    <cellStyle name="Euro 19" xfId="51" xr:uid="{00000000-0005-0000-0000-000007010000}"/>
    <cellStyle name="Euro 19 2" xfId="456" xr:uid="{00000000-0005-0000-0000-000008010000}"/>
    <cellStyle name="Euro 19 2 2" xfId="2138" xr:uid="{00000000-0005-0000-0000-000009010000}"/>
    <cellStyle name="Euro 19 3" xfId="741" xr:uid="{00000000-0005-0000-0000-00000A010000}"/>
    <cellStyle name="Euro 19 3 2" xfId="742" xr:uid="{00000000-0005-0000-0000-00000B010000}"/>
    <cellStyle name="Euro 19 3 2 2" xfId="3338" xr:uid="{00000000-0005-0000-0000-00000C010000}"/>
    <cellStyle name="Euro 19 3 3" xfId="743" xr:uid="{00000000-0005-0000-0000-00000D010000}"/>
    <cellStyle name="Euro 19 3 3 2" xfId="2140" xr:uid="{00000000-0005-0000-0000-00000E010000}"/>
    <cellStyle name="Euro 19 3 4" xfId="2139" xr:uid="{00000000-0005-0000-0000-00000F010000}"/>
    <cellStyle name="Euro 19 4" xfId="744" xr:uid="{00000000-0005-0000-0000-000010010000}"/>
    <cellStyle name="Euro 19 4 2" xfId="745" xr:uid="{00000000-0005-0000-0000-000011010000}"/>
    <cellStyle name="Euro 19 4 2 2" xfId="2142" xr:uid="{00000000-0005-0000-0000-000012010000}"/>
    <cellStyle name="Euro 19 4 3" xfId="2141" xr:uid="{00000000-0005-0000-0000-000013010000}"/>
    <cellStyle name="Euro 19 5" xfId="746" xr:uid="{00000000-0005-0000-0000-000014010000}"/>
    <cellStyle name="Euro 2" xfId="52" xr:uid="{00000000-0005-0000-0000-000015010000}"/>
    <cellStyle name="Euro 2 2" xfId="457" xr:uid="{00000000-0005-0000-0000-000016010000}"/>
    <cellStyle name="Euro 2 2 2" xfId="2143" xr:uid="{00000000-0005-0000-0000-000017010000}"/>
    <cellStyle name="Euro 2 3" xfId="747" xr:uid="{00000000-0005-0000-0000-000018010000}"/>
    <cellStyle name="Euro 2 3 2" xfId="748" xr:uid="{00000000-0005-0000-0000-000019010000}"/>
    <cellStyle name="Euro 2 3 2 2" xfId="3339" xr:uid="{00000000-0005-0000-0000-00001A010000}"/>
    <cellStyle name="Euro 2 3 3" xfId="749" xr:uid="{00000000-0005-0000-0000-00001B010000}"/>
    <cellStyle name="Euro 2 3 3 2" xfId="2145" xr:uid="{00000000-0005-0000-0000-00001C010000}"/>
    <cellStyle name="Euro 2 3 4" xfId="2144" xr:uid="{00000000-0005-0000-0000-00001D010000}"/>
    <cellStyle name="Euro 2 4" xfId="750" xr:uid="{00000000-0005-0000-0000-00001E010000}"/>
    <cellStyle name="Euro 2 4 2" xfId="751" xr:uid="{00000000-0005-0000-0000-00001F010000}"/>
    <cellStyle name="Euro 2 4 2 2" xfId="2147" xr:uid="{00000000-0005-0000-0000-000020010000}"/>
    <cellStyle name="Euro 2 4 3" xfId="2146" xr:uid="{00000000-0005-0000-0000-000021010000}"/>
    <cellStyle name="Euro 2 5" xfId="752" xr:uid="{00000000-0005-0000-0000-000022010000}"/>
    <cellStyle name="Euro 20" xfId="53" xr:uid="{00000000-0005-0000-0000-000023010000}"/>
    <cellStyle name="Euro 20 2" xfId="458" xr:uid="{00000000-0005-0000-0000-000024010000}"/>
    <cellStyle name="Euro 20 2 2" xfId="2148" xr:uid="{00000000-0005-0000-0000-000025010000}"/>
    <cellStyle name="Euro 20 3" xfId="753" xr:uid="{00000000-0005-0000-0000-000026010000}"/>
    <cellStyle name="Euro 20 3 2" xfId="754" xr:uid="{00000000-0005-0000-0000-000027010000}"/>
    <cellStyle name="Euro 20 3 2 2" xfId="3340" xr:uid="{00000000-0005-0000-0000-000028010000}"/>
    <cellStyle name="Euro 20 3 3" xfId="755" xr:uid="{00000000-0005-0000-0000-000029010000}"/>
    <cellStyle name="Euro 20 3 3 2" xfId="2150" xr:uid="{00000000-0005-0000-0000-00002A010000}"/>
    <cellStyle name="Euro 20 3 4" xfId="2149" xr:uid="{00000000-0005-0000-0000-00002B010000}"/>
    <cellStyle name="Euro 20 4" xfId="756" xr:uid="{00000000-0005-0000-0000-00002C010000}"/>
    <cellStyle name="Euro 20 4 2" xfId="757" xr:uid="{00000000-0005-0000-0000-00002D010000}"/>
    <cellStyle name="Euro 20 4 2 2" xfId="2152" xr:uid="{00000000-0005-0000-0000-00002E010000}"/>
    <cellStyle name="Euro 20 4 3" xfId="2151" xr:uid="{00000000-0005-0000-0000-00002F010000}"/>
    <cellStyle name="Euro 20 5" xfId="758" xr:uid="{00000000-0005-0000-0000-000030010000}"/>
    <cellStyle name="Euro 21" xfId="54" xr:uid="{00000000-0005-0000-0000-000031010000}"/>
    <cellStyle name="Euro 21 2" xfId="459" xr:uid="{00000000-0005-0000-0000-000032010000}"/>
    <cellStyle name="Euro 21 2 2" xfId="2153" xr:uid="{00000000-0005-0000-0000-000033010000}"/>
    <cellStyle name="Euro 21 3" xfId="759" xr:uid="{00000000-0005-0000-0000-000034010000}"/>
    <cellStyle name="Euro 21 3 2" xfId="760" xr:uid="{00000000-0005-0000-0000-000035010000}"/>
    <cellStyle name="Euro 21 3 2 2" xfId="3341" xr:uid="{00000000-0005-0000-0000-000036010000}"/>
    <cellStyle name="Euro 21 3 3" xfId="761" xr:uid="{00000000-0005-0000-0000-000037010000}"/>
    <cellStyle name="Euro 21 3 3 2" xfId="2155" xr:uid="{00000000-0005-0000-0000-000038010000}"/>
    <cellStyle name="Euro 21 3 4" xfId="2154" xr:uid="{00000000-0005-0000-0000-000039010000}"/>
    <cellStyle name="Euro 21 4" xfId="762" xr:uid="{00000000-0005-0000-0000-00003A010000}"/>
    <cellStyle name="Euro 21 4 2" xfId="763" xr:uid="{00000000-0005-0000-0000-00003B010000}"/>
    <cellStyle name="Euro 21 4 2 2" xfId="2157" xr:uid="{00000000-0005-0000-0000-00003C010000}"/>
    <cellStyle name="Euro 21 4 3" xfId="2156" xr:uid="{00000000-0005-0000-0000-00003D010000}"/>
    <cellStyle name="Euro 21 5" xfId="764" xr:uid="{00000000-0005-0000-0000-00003E010000}"/>
    <cellStyle name="Euro 22" xfId="55" xr:uid="{00000000-0005-0000-0000-00003F010000}"/>
    <cellStyle name="Euro 22 2" xfId="460" xr:uid="{00000000-0005-0000-0000-000040010000}"/>
    <cellStyle name="Euro 22 2 2" xfId="2158" xr:uid="{00000000-0005-0000-0000-000041010000}"/>
    <cellStyle name="Euro 22 3" xfId="765" xr:uid="{00000000-0005-0000-0000-000042010000}"/>
    <cellStyle name="Euro 22 3 2" xfId="766" xr:uid="{00000000-0005-0000-0000-000043010000}"/>
    <cellStyle name="Euro 22 3 2 2" xfId="3342" xr:uid="{00000000-0005-0000-0000-000044010000}"/>
    <cellStyle name="Euro 22 3 3" xfId="767" xr:uid="{00000000-0005-0000-0000-000045010000}"/>
    <cellStyle name="Euro 22 3 3 2" xfId="2160" xr:uid="{00000000-0005-0000-0000-000046010000}"/>
    <cellStyle name="Euro 22 3 4" xfId="2159" xr:uid="{00000000-0005-0000-0000-000047010000}"/>
    <cellStyle name="Euro 22 4" xfId="768" xr:uid="{00000000-0005-0000-0000-000048010000}"/>
    <cellStyle name="Euro 22 4 2" xfId="769" xr:uid="{00000000-0005-0000-0000-000049010000}"/>
    <cellStyle name="Euro 22 4 2 2" xfId="2162" xr:uid="{00000000-0005-0000-0000-00004A010000}"/>
    <cellStyle name="Euro 22 4 3" xfId="2161" xr:uid="{00000000-0005-0000-0000-00004B010000}"/>
    <cellStyle name="Euro 22 5" xfId="770" xr:uid="{00000000-0005-0000-0000-00004C010000}"/>
    <cellStyle name="Euro 23" xfId="56" xr:uid="{00000000-0005-0000-0000-00004D010000}"/>
    <cellStyle name="Euro 23 2" xfId="461" xr:uid="{00000000-0005-0000-0000-00004E010000}"/>
    <cellStyle name="Euro 23 2 2" xfId="2163" xr:uid="{00000000-0005-0000-0000-00004F010000}"/>
    <cellStyle name="Euro 23 3" xfId="771" xr:uid="{00000000-0005-0000-0000-000050010000}"/>
    <cellStyle name="Euro 23 3 2" xfId="772" xr:uid="{00000000-0005-0000-0000-000051010000}"/>
    <cellStyle name="Euro 23 3 2 2" xfId="3343" xr:uid="{00000000-0005-0000-0000-000052010000}"/>
    <cellStyle name="Euro 23 3 3" xfId="773" xr:uid="{00000000-0005-0000-0000-000053010000}"/>
    <cellStyle name="Euro 23 3 3 2" xfId="2165" xr:uid="{00000000-0005-0000-0000-000054010000}"/>
    <cellStyle name="Euro 23 3 4" xfId="2164" xr:uid="{00000000-0005-0000-0000-000055010000}"/>
    <cellStyle name="Euro 23 4" xfId="774" xr:uid="{00000000-0005-0000-0000-000056010000}"/>
    <cellStyle name="Euro 23 4 2" xfId="775" xr:uid="{00000000-0005-0000-0000-000057010000}"/>
    <cellStyle name="Euro 23 4 2 2" xfId="2167" xr:uid="{00000000-0005-0000-0000-000058010000}"/>
    <cellStyle name="Euro 23 4 3" xfId="2166" xr:uid="{00000000-0005-0000-0000-000059010000}"/>
    <cellStyle name="Euro 23 5" xfId="776" xr:uid="{00000000-0005-0000-0000-00005A010000}"/>
    <cellStyle name="Euro 24" xfId="57" xr:uid="{00000000-0005-0000-0000-00005B010000}"/>
    <cellStyle name="Euro 24 2" xfId="462" xr:uid="{00000000-0005-0000-0000-00005C010000}"/>
    <cellStyle name="Euro 24 2 2" xfId="2168" xr:uid="{00000000-0005-0000-0000-00005D010000}"/>
    <cellStyle name="Euro 24 3" xfId="777" xr:uid="{00000000-0005-0000-0000-00005E010000}"/>
    <cellStyle name="Euro 24 3 2" xfId="778" xr:uid="{00000000-0005-0000-0000-00005F010000}"/>
    <cellStyle name="Euro 24 3 2 2" xfId="3344" xr:uid="{00000000-0005-0000-0000-000060010000}"/>
    <cellStyle name="Euro 24 3 3" xfId="779" xr:uid="{00000000-0005-0000-0000-000061010000}"/>
    <cellStyle name="Euro 24 3 3 2" xfId="2170" xr:uid="{00000000-0005-0000-0000-000062010000}"/>
    <cellStyle name="Euro 24 3 4" xfId="2169" xr:uid="{00000000-0005-0000-0000-000063010000}"/>
    <cellStyle name="Euro 24 4" xfId="780" xr:uid="{00000000-0005-0000-0000-000064010000}"/>
    <cellStyle name="Euro 24 4 2" xfId="781" xr:uid="{00000000-0005-0000-0000-000065010000}"/>
    <cellStyle name="Euro 24 4 2 2" xfId="2172" xr:uid="{00000000-0005-0000-0000-000066010000}"/>
    <cellStyle name="Euro 24 4 3" xfId="2171" xr:uid="{00000000-0005-0000-0000-000067010000}"/>
    <cellStyle name="Euro 24 5" xfId="782" xr:uid="{00000000-0005-0000-0000-000068010000}"/>
    <cellStyle name="Euro 25" xfId="58" xr:uid="{00000000-0005-0000-0000-000069010000}"/>
    <cellStyle name="Euro 25 2" xfId="463" xr:uid="{00000000-0005-0000-0000-00006A010000}"/>
    <cellStyle name="Euro 25 2 2" xfId="2173" xr:uid="{00000000-0005-0000-0000-00006B010000}"/>
    <cellStyle name="Euro 25 3" xfId="783" xr:uid="{00000000-0005-0000-0000-00006C010000}"/>
    <cellStyle name="Euro 25 3 2" xfId="784" xr:uid="{00000000-0005-0000-0000-00006D010000}"/>
    <cellStyle name="Euro 25 3 2 2" xfId="3345" xr:uid="{00000000-0005-0000-0000-00006E010000}"/>
    <cellStyle name="Euro 25 3 3" xfId="785" xr:uid="{00000000-0005-0000-0000-00006F010000}"/>
    <cellStyle name="Euro 25 3 3 2" xfId="2175" xr:uid="{00000000-0005-0000-0000-000070010000}"/>
    <cellStyle name="Euro 25 3 4" xfId="2174" xr:uid="{00000000-0005-0000-0000-000071010000}"/>
    <cellStyle name="Euro 25 4" xfId="786" xr:uid="{00000000-0005-0000-0000-000072010000}"/>
    <cellStyle name="Euro 25 4 2" xfId="787" xr:uid="{00000000-0005-0000-0000-000073010000}"/>
    <cellStyle name="Euro 25 4 2 2" xfId="2177" xr:uid="{00000000-0005-0000-0000-000074010000}"/>
    <cellStyle name="Euro 25 4 3" xfId="2176" xr:uid="{00000000-0005-0000-0000-000075010000}"/>
    <cellStyle name="Euro 25 5" xfId="788" xr:uid="{00000000-0005-0000-0000-000076010000}"/>
    <cellStyle name="Euro 26" xfId="59" xr:uid="{00000000-0005-0000-0000-000077010000}"/>
    <cellStyle name="Euro 26 2" xfId="464" xr:uid="{00000000-0005-0000-0000-000078010000}"/>
    <cellStyle name="Euro 26 2 2" xfId="2178" xr:uid="{00000000-0005-0000-0000-000079010000}"/>
    <cellStyle name="Euro 26 3" xfId="789" xr:uid="{00000000-0005-0000-0000-00007A010000}"/>
    <cellStyle name="Euro 26 3 2" xfId="790" xr:uid="{00000000-0005-0000-0000-00007B010000}"/>
    <cellStyle name="Euro 26 3 2 2" xfId="3346" xr:uid="{00000000-0005-0000-0000-00007C010000}"/>
    <cellStyle name="Euro 26 3 3" xfId="791" xr:uid="{00000000-0005-0000-0000-00007D010000}"/>
    <cellStyle name="Euro 26 3 3 2" xfId="2180" xr:uid="{00000000-0005-0000-0000-00007E010000}"/>
    <cellStyle name="Euro 26 3 4" xfId="2179" xr:uid="{00000000-0005-0000-0000-00007F010000}"/>
    <cellStyle name="Euro 26 4" xfId="792" xr:uid="{00000000-0005-0000-0000-000080010000}"/>
    <cellStyle name="Euro 26 4 2" xfId="793" xr:uid="{00000000-0005-0000-0000-000081010000}"/>
    <cellStyle name="Euro 26 4 2 2" xfId="2182" xr:uid="{00000000-0005-0000-0000-000082010000}"/>
    <cellStyle name="Euro 26 4 3" xfId="2181" xr:uid="{00000000-0005-0000-0000-000083010000}"/>
    <cellStyle name="Euro 26 5" xfId="794" xr:uid="{00000000-0005-0000-0000-000084010000}"/>
    <cellStyle name="Euro 27" xfId="60" xr:uid="{00000000-0005-0000-0000-000085010000}"/>
    <cellStyle name="Euro 27 2" xfId="465" xr:uid="{00000000-0005-0000-0000-000086010000}"/>
    <cellStyle name="Euro 27 2 2" xfId="2183" xr:uid="{00000000-0005-0000-0000-000087010000}"/>
    <cellStyle name="Euro 27 3" xfId="795" xr:uid="{00000000-0005-0000-0000-000088010000}"/>
    <cellStyle name="Euro 27 3 2" xfId="796" xr:uid="{00000000-0005-0000-0000-000089010000}"/>
    <cellStyle name="Euro 27 3 2 2" xfId="3347" xr:uid="{00000000-0005-0000-0000-00008A010000}"/>
    <cellStyle name="Euro 27 3 3" xfId="797" xr:uid="{00000000-0005-0000-0000-00008B010000}"/>
    <cellStyle name="Euro 27 3 3 2" xfId="2185" xr:uid="{00000000-0005-0000-0000-00008C010000}"/>
    <cellStyle name="Euro 27 3 4" xfId="2184" xr:uid="{00000000-0005-0000-0000-00008D010000}"/>
    <cellStyle name="Euro 27 4" xfId="798" xr:uid="{00000000-0005-0000-0000-00008E010000}"/>
    <cellStyle name="Euro 27 4 2" xfId="799" xr:uid="{00000000-0005-0000-0000-00008F010000}"/>
    <cellStyle name="Euro 27 4 2 2" xfId="2187" xr:uid="{00000000-0005-0000-0000-000090010000}"/>
    <cellStyle name="Euro 27 4 3" xfId="2186" xr:uid="{00000000-0005-0000-0000-000091010000}"/>
    <cellStyle name="Euro 27 5" xfId="800" xr:uid="{00000000-0005-0000-0000-000092010000}"/>
    <cellStyle name="Euro 28" xfId="61" xr:uid="{00000000-0005-0000-0000-000093010000}"/>
    <cellStyle name="Euro 28 2" xfId="466" xr:uid="{00000000-0005-0000-0000-000094010000}"/>
    <cellStyle name="Euro 28 2 2" xfId="2188" xr:uid="{00000000-0005-0000-0000-000095010000}"/>
    <cellStyle name="Euro 28 3" xfId="801" xr:uid="{00000000-0005-0000-0000-000096010000}"/>
    <cellStyle name="Euro 28 3 2" xfId="802" xr:uid="{00000000-0005-0000-0000-000097010000}"/>
    <cellStyle name="Euro 28 3 2 2" xfId="3348" xr:uid="{00000000-0005-0000-0000-000098010000}"/>
    <cellStyle name="Euro 28 3 3" xfId="803" xr:uid="{00000000-0005-0000-0000-000099010000}"/>
    <cellStyle name="Euro 28 3 3 2" xfId="2190" xr:uid="{00000000-0005-0000-0000-00009A010000}"/>
    <cellStyle name="Euro 28 3 4" xfId="2189" xr:uid="{00000000-0005-0000-0000-00009B010000}"/>
    <cellStyle name="Euro 28 4" xfId="804" xr:uid="{00000000-0005-0000-0000-00009C010000}"/>
    <cellStyle name="Euro 28 4 2" xfId="805" xr:uid="{00000000-0005-0000-0000-00009D010000}"/>
    <cellStyle name="Euro 28 4 2 2" xfId="2192" xr:uid="{00000000-0005-0000-0000-00009E010000}"/>
    <cellStyle name="Euro 28 4 3" xfId="2191" xr:uid="{00000000-0005-0000-0000-00009F010000}"/>
    <cellStyle name="Euro 28 5" xfId="806" xr:uid="{00000000-0005-0000-0000-0000A0010000}"/>
    <cellStyle name="Euro 29" xfId="62" xr:uid="{00000000-0005-0000-0000-0000A1010000}"/>
    <cellStyle name="Euro 29 2" xfId="467" xr:uid="{00000000-0005-0000-0000-0000A2010000}"/>
    <cellStyle name="Euro 29 2 2" xfId="2193" xr:uid="{00000000-0005-0000-0000-0000A3010000}"/>
    <cellStyle name="Euro 29 3" xfId="807" xr:uid="{00000000-0005-0000-0000-0000A4010000}"/>
    <cellStyle name="Euro 29 3 2" xfId="808" xr:uid="{00000000-0005-0000-0000-0000A5010000}"/>
    <cellStyle name="Euro 29 3 2 2" xfId="3349" xr:uid="{00000000-0005-0000-0000-0000A6010000}"/>
    <cellStyle name="Euro 29 3 3" xfId="809" xr:uid="{00000000-0005-0000-0000-0000A7010000}"/>
    <cellStyle name="Euro 29 3 3 2" xfId="2195" xr:uid="{00000000-0005-0000-0000-0000A8010000}"/>
    <cellStyle name="Euro 29 3 4" xfId="2194" xr:uid="{00000000-0005-0000-0000-0000A9010000}"/>
    <cellStyle name="Euro 29 4" xfId="810" xr:uid="{00000000-0005-0000-0000-0000AA010000}"/>
    <cellStyle name="Euro 29 4 2" xfId="811" xr:uid="{00000000-0005-0000-0000-0000AB010000}"/>
    <cellStyle name="Euro 29 4 2 2" xfId="2197" xr:uid="{00000000-0005-0000-0000-0000AC010000}"/>
    <cellStyle name="Euro 29 4 3" xfId="2196" xr:uid="{00000000-0005-0000-0000-0000AD010000}"/>
    <cellStyle name="Euro 29 5" xfId="812" xr:uid="{00000000-0005-0000-0000-0000AE010000}"/>
    <cellStyle name="Euro 3" xfId="63" xr:uid="{00000000-0005-0000-0000-0000AF010000}"/>
    <cellStyle name="Euro 3 2" xfId="468" xr:uid="{00000000-0005-0000-0000-0000B0010000}"/>
    <cellStyle name="Euro 3 2 2" xfId="2198" xr:uid="{00000000-0005-0000-0000-0000B1010000}"/>
    <cellStyle name="Euro 3 3" xfId="813" xr:uid="{00000000-0005-0000-0000-0000B2010000}"/>
    <cellStyle name="Euro 3 3 2" xfId="814" xr:uid="{00000000-0005-0000-0000-0000B3010000}"/>
    <cellStyle name="Euro 3 3 2 2" xfId="3350" xr:uid="{00000000-0005-0000-0000-0000B4010000}"/>
    <cellStyle name="Euro 3 3 3" xfId="815" xr:uid="{00000000-0005-0000-0000-0000B5010000}"/>
    <cellStyle name="Euro 3 3 3 2" xfId="2200" xr:uid="{00000000-0005-0000-0000-0000B6010000}"/>
    <cellStyle name="Euro 3 3 4" xfId="2199" xr:uid="{00000000-0005-0000-0000-0000B7010000}"/>
    <cellStyle name="Euro 3 4" xfId="816" xr:uid="{00000000-0005-0000-0000-0000B8010000}"/>
    <cellStyle name="Euro 3 4 2" xfId="817" xr:uid="{00000000-0005-0000-0000-0000B9010000}"/>
    <cellStyle name="Euro 3 4 2 2" xfId="2202" xr:uid="{00000000-0005-0000-0000-0000BA010000}"/>
    <cellStyle name="Euro 3 4 3" xfId="2201" xr:uid="{00000000-0005-0000-0000-0000BB010000}"/>
    <cellStyle name="Euro 3 5" xfId="818" xr:uid="{00000000-0005-0000-0000-0000BC010000}"/>
    <cellStyle name="Euro 30" xfId="64" xr:uid="{00000000-0005-0000-0000-0000BD010000}"/>
    <cellStyle name="Euro 30 2" xfId="469" xr:uid="{00000000-0005-0000-0000-0000BE010000}"/>
    <cellStyle name="Euro 30 2 2" xfId="2203" xr:uid="{00000000-0005-0000-0000-0000BF010000}"/>
    <cellStyle name="Euro 30 3" xfId="819" xr:uid="{00000000-0005-0000-0000-0000C0010000}"/>
    <cellStyle name="Euro 30 3 2" xfId="820" xr:uid="{00000000-0005-0000-0000-0000C1010000}"/>
    <cellStyle name="Euro 30 3 2 2" xfId="3351" xr:uid="{00000000-0005-0000-0000-0000C2010000}"/>
    <cellStyle name="Euro 30 3 3" xfId="821" xr:uid="{00000000-0005-0000-0000-0000C3010000}"/>
    <cellStyle name="Euro 30 3 3 2" xfId="2205" xr:uid="{00000000-0005-0000-0000-0000C4010000}"/>
    <cellStyle name="Euro 30 3 4" xfId="2204" xr:uid="{00000000-0005-0000-0000-0000C5010000}"/>
    <cellStyle name="Euro 30 4" xfId="822" xr:uid="{00000000-0005-0000-0000-0000C6010000}"/>
    <cellStyle name="Euro 30 4 2" xfId="823" xr:uid="{00000000-0005-0000-0000-0000C7010000}"/>
    <cellStyle name="Euro 30 4 2 2" xfId="2207" xr:uid="{00000000-0005-0000-0000-0000C8010000}"/>
    <cellStyle name="Euro 30 4 3" xfId="2206" xr:uid="{00000000-0005-0000-0000-0000C9010000}"/>
    <cellStyle name="Euro 30 5" xfId="824" xr:uid="{00000000-0005-0000-0000-0000CA010000}"/>
    <cellStyle name="Euro 31" xfId="65" xr:uid="{00000000-0005-0000-0000-0000CB010000}"/>
    <cellStyle name="Euro 31 2" xfId="470" xr:uid="{00000000-0005-0000-0000-0000CC010000}"/>
    <cellStyle name="Euro 31 2 2" xfId="2208" xr:uid="{00000000-0005-0000-0000-0000CD010000}"/>
    <cellStyle name="Euro 31 3" xfId="825" xr:uid="{00000000-0005-0000-0000-0000CE010000}"/>
    <cellStyle name="Euro 31 3 2" xfId="826" xr:uid="{00000000-0005-0000-0000-0000CF010000}"/>
    <cellStyle name="Euro 31 3 2 2" xfId="3352" xr:uid="{00000000-0005-0000-0000-0000D0010000}"/>
    <cellStyle name="Euro 31 3 3" xfId="827" xr:uid="{00000000-0005-0000-0000-0000D1010000}"/>
    <cellStyle name="Euro 31 3 3 2" xfId="2210" xr:uid="{00000000-0005-0000-0000-0000D2010000}"/>
    <cellStyle name="Euro 31 3 4" xfId="2209" xr:uid="{00000000-0005-0000-0000-0000D3010000}"/>
    <cellStyle name="Euro 31 4" xfId="828" xr:uid="{00000000-0005-0000-0000-0000D4010000}"/>
    <cellStyle name="Euro 31 4 2" xfId="829" xr:uid="{00000000-0005-0000-0000-0000D5010000}"/>
    <cellStyle name="Euro 31 4 2 2" xfId="2212" xr:uid="{00000000-0005-0000-0000-0000D6010000}"/>
    <cellStyle name="Euro 31 4 3" xfId="2211" xr:uid="{00000000-0005-0000-0000-0000D7010000}"/>
    <cellStyle name="Euro 31 5" xfId="830" xr:uid="{00000000-0005-0000-0000-0000D8010000}"/>
    <cellStyle name="Euro 32" xfId="66" xr:uid="{00000000-0005-0000-0000-0000D9010000}"/>
    <cellStyle name="Euro 32 2" xfId="471" xr:uid="{00000000-0005-0000-0000-0000DA010000}"/>
    <cellStyle name="Euro 32 2 2" xfId="2213" xr:uid="{00000000-0005-0000-0000-0000DB010000}"/>
    <cellStyle name="Euro 32 3" xfId="831" xr:uid="{00000000-0005-0000-0000-0000DC010000}"/>
    <cellStyle name="Euro 32 3 2" xfId="832" xr:uid="{00000000-0005-0000-0000-0000DD010000}"/>
    <cellStyle name="Euro 32 3 2 2" xfId="3353" xr:uid="{00000000-0005-0000-0000-0000DE010000}"/>
    <cellStyle name="Euro 32 3 3" xfId="833" xr:uid="{00000000-0005-0000-0000-0000DF010000}"/>
    <cellStyle name="Euro 32 3 3 2" xfId="2215" xr:uid="{00000000-0005-0000-0000-0000E0010000}"/>
    <cellStyle name="Euro 32 3 4" xfId="2214" xr:uid="{00000000-0005-0000-0000-0000E1010000}"/>
    <cellStyle name="Euro 32 4" xfId="834" xr:uid="{00000000-0005-0000-0000-0000E2010000}"/>
    <cellStyle name="Euro 32 4 2" xfId="835" xr:uid="{00000000-0005-0000-0000-0000E3010000}"/>
    <cellStyle name="Euro 32 4 2 2" xfId="2217" xr:uid="{00000000-0005-0000-0000-0000E4010000}"/>
    <cellStyle name="Euro 32 4 3" xfId="2216" xr:uid="{00000000-0005-0000-0000-0000E5010000}"/>
    <cellStyle name="Euro 32 5" xfId="836" xr:uid="{00000000-0005-0000-0000-0000E6010000}"/>
    <cellStyle name="Euro 33" xfId="67" xr:uid="{00000000-0005-0000-0000-0000E7010000}"/>
    <cellStyle name="Euro 33 2" xfId="472" xr:uid="{00000000-0005-0000-0000-0000E8010000}"/>
    <cellStyle name="Euro 33 2 2" xfId="2218" xr:uid="{00000000-0005-0000-0000-0000E9010000}"/>
    <cellStyle name="Euro 33 3" xfId="837" xr:uid="{00000000-0005-0000-0000-0000EA010000}"/>
    <cellStyle name="Euro 33 3 2" xfId="838" xr:uid="{00000000-0005-0000-0000-0000EB010000}"/>
    <cellStyle name="Euro 33 3 2 2" xfId="3354" xr:uid="{00000000-0005-0000-0000-0000EC010000}"/>
    <cellStyle name="Euro 33 3 3" xfId="839" xr:uid="{00000000-0005-0000-0000-0000ED010000}"/>
    <cellStyle name="Euro 33 3 3 2" xfId="2220" xr:uid="{00000000-0005-0000-0000-0000EE010000}"/>
    <cellStyle name="Euro 33 3 4" xfId="2219" xr:uid="{00000000-0005-0000-0000-0000EF010000}"/>
    <cellStyle name="Euro 33 4" xfId="840" xr:uid="{00000000-0005-0000-0000-0000F0010000}"/>
    <cellStyle name="Euro 33 4 2" xfId="841" xr:uid="{00000000-0005-0000-0000-0000F1010000}"/>
    <cellStyle name="Euro 33 4 2 2" xfId="2222" xr:uid="{00000000-0005-0000-0000-0000F2010000}"/>
    <cellStyle name="Euro 33 4 3" xfId="2221" xr:uid="{00000000-0005-0000-0000-0000F3010000}"/>
    <cellStyle name="Euro 33 5" xfId="842" xr:uid="{00000000-0005-0000-0000-0000F4010000}"/>
    <cellStyle name="Euro 34" xfId="68" xr:uid="{00000000-0005-0000-0000-0000F5010000}"/>
    <cellStyle name="Euro 34 2" xfId="473" xr:uid="{00000000-0005-0000-0000-0000F6010000}"/>
    <cellStyle name="Euro 34 2 2" xfId="2223" xr:uid="{00000000-0005-0000-0000-0000F7010000}"/>
    <cellStyle name="Euro 34 3" xfId="843" xr:uid="{00000000-0005-0000-0000-0000F8010000}"/>
    <cellStyle name="Euro 34 3 2" xfId="844" xr:uid="{00000000-0005-0000-0000-0000F9010000}"/>
    <cellStyle name="Euro 34 3 2 2" xfId="3355" xr:uid="{00000000-0005-0000-0000-0000FA010000}"/>
    <cellStyle name="Euro 34 3 3" xfId="845" xr:uid="{00000000-0005-0000-0000-0000FB010000}"/>
    <cellStyle name="Euro 34 3 3 2" xfId="2225" xr:uid="{00000000-0005-0000-0000-0000FC010000}"/>
    <cellStyle name="Euro 34 3 4" xfId="2224" xr:uid="{00000000-0005-0000-0000-0000FD010000}"/>
    <cellStyle name="Euro 34 4" xfId="846" xr:uid="{00000000-0005-0000-0000-0000FE010000}"/>
    <cellStyle name="Euro 34 4 2" xfId="847" xr:uid="{00000000-0005-0000-0000-0000FF010000}"/>
    <cellStyle name="Euro 34 4 2 2" xfId="2227" xr:uid="{00000000-0005-0000-0000-000000020000}"/>
    <cellStyle name="Euro 34 4 3" xfId="2226" xr:uid="{00000000-0005-0000-0000-000001020000}"/>
    <cellStyle name="Euro 34 5" xfId="848" xr:uid="{00000000-0005-0000-0000-000002020000}"/>
    <cellStyle name="Euro 35" xfId="69" xr:uid="{00000000-0005-0000-0000-000003020000}"/>
    <cellStyle name="Euro 35 2" xfId="474" xr:uid="{00000000-0005-0000-0000-000004020000}"/>
    <cellStyle name="Euro 35 2 2" xfId="2228" xr:uid="{00000000-0005-0000-0000-000005020000}"/>
    <cellStyle name="Euro 35 3" xfId="849" xr:uid="{00000000-0005-0000-0000-000006020000}"/>
    <cellStyle name="Euro 35 3 2" xfId="850" xr:uid="{00000000-0005-0000-0000-000007020000}"/>
    <cellStyle name="Euro 35 3 2 2" xfId="3356" xr:uid="{00000000-0005-0000-0000-000008020000}"/>
    <cellStyle name="Euro 35 3 3" xfId="851" xr:uid="{00000000-0005-0000-0000-000009020000}"/>
    <cellStyle name="Euro 35 3 3 2" xfId="2230" xr:uid="{00000000-0005-0000-0000-00000A020000}"/>
    <cellStyle name="Euro 35 3 4" xfId="2229" xr:uid="{00000000-0005-0000-0000-00000B020000}"/>
    <cellStyle name="Euro 35 4" xfId="852" xr:uid="{00000000-0005-0000-0000-00000C020000}"/>
    <cellStyle name="Euro 35 4 2" xfId="853" xr:uid="{00000000-0005-0000-0000-00000D020000}"/>
    <cellStyle name="Euro 35 4 2 2" xfId="2232" xr:uid="{00000000-0005-0000-0000-00000E020000}"/>
    <cellStyle name="Euro 35 4 3" xfId="2231" xr:uid="{00000000-0005-0000-0000-00000F020000}"/>
    <cellStyle name="Euro 35 5" xfId="854" xr:uid="{00000000-0005-0000-0000-000010020000}"/>
    <cellStyle name="Euro 36" xfId="70" xr:uid="{00000000-0005-0000-0000-000011020000}"/>
    <cellStyle name="Euro 36 2" xfId="475" xr:uid="{00000000-0005-0000-0000-000012020000}"/>
    <cellStyle name="Euro 36 2 2" xfId="2233" xr:uid="{00000000-0005-0000-0000-000013020000}"/>
    <cellStyle name="Euro 36 3" xfId="855" xr:uid="{00000000-0005-0000-0000-000014020000}"/>
    <cellStyle name="Euro 36 3 2" xfId="856" xr:uid="{00000000-0005-0000-0000-000015020000}"/>
    <cellStyle name="Euro 36 3 2 2" xfId="3357" xr:uid="{00000000-0005-0000-0000-000016020000}"/>
    <cellStyle name="Euro 36 3 3" xfId="857" xr:uid="{00000000-0005-0000-0000-000017020000}"/>
    <cellStyle name="Euro 36 3 3 2" xfId="2235" xr:uid="{00000000-0005-0000-0000-000018020000}"/>
    <cellStyle name="Euro 36 3 4" xfId="2234" xr:uid="{00000000-0005-0000-0000-000019020000}"/>
    <cellStyle name="Euro 36 4" xfId="858" xr:uid="{00000000-0005-0000-0000-00001A020000}"/>
    <cellStyle name="Euro 36 4 2" xfId="859" xr:uid="{00000000-0005-0000-0000-00001B020000}"/>
    <cellStyle name="Euro 36 4 2 2" xfId="2237" xr:uid="{00000000-0005-0000-0000-00001C020000}"/>
    <cellStyle name="Euro 36 4 3" xfId="2236" xr:uid="{00000000-0005-0000-0000-00001D020000}"/>
    <cellStyle name="Euro 36 5" xfId="860" xr:uid="{00000000-0005-0000-0000-00001E020000}"/>
    <cellStyle name="Euro 37" xfId="71" xr:uid="{00000000-0005-0000-0000-00001F020000}"/>
    <cellStyle name="Euro 37 2" xfId="476" xr:uid="{00000000-0005-0000-0000-000020020000}"/>
    <cellStyle name="Euro 37 2 2" xfId="2238" xr:uid="{00000000-0005-0000-0000-000021020000}"/>
    <cellStyle name="Euro 37 3" xfId="861" xr:uid="{00000000-0005-0000-0000-000022020000}"/>
    <cellStyle name="Euro 37 3 2" xfId="862" xr:uid="{00000000-0005-0000-0000-000023020000}"/>
    <cellStyle name="Euro 37 3 2 2" xfId="3358" xr:uid="{00000000-0005-0000-0000-000024020000}"/>
    <cellStyle name="Euro 37 3 3" xfId="863" xr:uid="{00000000-0005-0000-0000-000025020000}"/>
    <cellStyle name="Euro 37 3 3 2" xfId="2240" xr:uid="{00000000-0005-0000-0000-000026020000}"/>
    <cellStyle name="Euro 37 3 4" xfId="2239" xr:uid="{00000000-0005-0000-0000-000027020000}"/>
    <cellStyle name="Euro 37 4" xfId="864" xr:uid="{00000000-0005-0000-0000-000028020000}"/>
    <cellStyle name="Euro 37 4 2" xfId="865" xr:uid="{00000000-0005-0000-0000-000029020000}"/>
    <cellStyle name="Euro 37 4 2 2" xfId="2242" xr:uid="{00000000-0005-0000-0000-00002A020000}"/>
    <cellStyle name="Euro 37 4 3" xfId="2241" xr:uid="{00000000-0005-0000-0000-00002B020000}"/>
    <cellStyle name="Euro 37 5" xfId="866" xr:uid="{00000000-0005-0000-0000-00002C020000}"/>
    <cellStyle name="Euro 38" xfId="72" xr:uid="{00000000-0005-0000-0000-00002D020000}"/>
    <cellStyle name="Euro 38 2" xfId="477" xr:uid="{00000000-0005-0000-0000-00002E020000}"/>
    <cellStyle name="Euro 38 2 2" xfId="2243" xr:uid="{00000000-0005-0000-0000-00002F020000}"/>
    <cellStyle name="Euro 38 3" xfId="867" xr:uid="{00000000-0005-0000-0000-000030020000}"/>
    <cellStyle name="Euro 38 3 2" xfId="868" xr:uid="{00000000-0005-0000-0000-000031020000}"/>
    <cellStyle name="Euro 38 3 2 2" xfId="3359" xr:uid="{00000000-0005-0000-0000-000032020000}"/>
    <cellStyle name="Euro 38 3 3" xfId="869" xr:uid="{00000000-0005-0000-0000-000033020000}"/>
    <cellStyle name="Euro 38 3 3 2" xfId="2245" xr:uid="{00000000-0005-0000-0000-000034020000}"/>
    <cellStyle name="Euro 38 3 4" xfId="2244" xr:uid="{00000000-0005-0000-0000-000035020000}"/>
    <cellStyle name="Euro 38 4" xfId="870" xr:uid="{00000000-0005-0000-0000-000036020000}"/>
    <cellStyle name="Euro 38 4 2" xfId="871" xr:uid="{00000000-0005-0000-0000-000037020000}"/>
    <cellStyle name="Euro 38 4 2 2" xfId="2247" xr:uid="{00000000-0005-0000-0000-000038020000}"/>
    <cellStyle name="Euro 38 4 3" xfId="2246" xr:uid="{00000000-0005-0000-0000-000039020000}"/>
    <cellStyle name="Euro 38 5" xfId="872" xr:uid="{00000000-0005-0000-0000-00003A020000}"/>
    <cellStyle name="Euro 39" xfId="73" xr:uid="{00000000-0005-0000-0000-00003B020000}"/>
    <cellStyle name="Euro 39 2" xfId="478" xr:uid="{00000000-0005-0000-0000-00003C020000}"/>
    <cellStyle name="Euro 39 2 2" xfId="2248" xr:uid="{00000000-0005-0000-0000-00003D020000}"/>
    <cellStyle name="Euro 39 3" xfId="873" xr:uid="{00000000-0005-0000-0000-00003E020000}"/>
    <cellStyle name="Euro 39 3 2" xfId="874" xr:uid="{00000000-0005-0000-0000-00003F020000}"/>
    <cellStyle name="Euro 39 3 2 2" xfId="3360" xr:uid="{00000000-0005-0000-0000-000040020000}"/>
    <cellStyle name="Euro 39 3 3" xfId="875" xr:uid="{00000000-0005-0000-0000-000041020000}"/>
    <cellStyle name="Euro 39 3 3 2" xfId="2250" xr:uid="{00000000-0005-0000-0000-000042020000}"/>
    <cellStyle name="Euro 39 3 4" xfId="2249" xr:uid="{00000000-0005-0000-0000-000043020000}"/>
    <cellStyle name="Euro 39 4" xfId="876" xr:uid="{00000000-0005-0000-0000-000044020000}"/>
    <cellStyle name="Euro 39 4 2" xfId="877" xr:uid="{00000000-0005-0000-0000-000045020000}"/>
    <cellStyle name="Euro 39 4 2 2" xfId="2252" xr:uid="{00000000-0005-0000-0000-000046020000}"/>
    <cellStyle name="Euro 39 4 3" xfId="2251" xr:uid="{00000000-0005-0000-0000-000047020000}"/>
    <cellStyle name="Euro 39 5" xfId="878" xr:uid="{00000000-0005-0000-0000-000048020000}"/>
    <cellStyle name="Euro 4" xfId="74" xr:uid="{00000000-0005-0000-0000-000049020000}"/>
    <cellStyle name="Euro 4 2" xfId="479" xr:uid="{00000000-0005-0000-0000-00004A020000}"/>
    <cellStyle name="Euro 4 2 2" xfId="2253" xr:uid="{00000000-0005-0000-0000-00004B020000}"/>
    <cellStyle name="Euro 4 3" xfId="879" xr:uid="{00000000-0005-0000-0000-00004C020000}"/>
    <cellStyle name="Euro 4 3 2" xfId="880" xr:uid="{00000000-0005-0000-0000-00004D020000}"/>
    <cellStyle name="Euro 4 3 2 2" xfId="3361" xr:uid="{00000000-0005-0000-0000-00004E020000}"/>
    <cellStyle name="Euro 4 3 3" xfId="881" xr:uid="{00000000-0005-0000-0000-00004F020000}"/>
    <cellStyle name="Euro 4 3 3 2" xfId="2255" xr:uid="{00000000-0005-0000-0000-000050020000}"/>
    <cellStyle name="Euro 4 3 4" xfId="2254" xr:uid="{00000000-0005-0000-0000-000051020000}"/>
    <cellStyle name="Euro 4 4" xfId="882" xr:uid="{00000000-0005-0000-0000-000052020000}"/>
    <cellStyle name="Euro 4 4 2" xfId="883" xr:uid="{00000000-0005-0000-0000-000053020000}"/>
    <cellStyle name="Euro 4 4 2 2" xfId="2257" xr:uid="{00000000-0005-0000-0000-000054020000}"/>
    <cellStyle name="Euro 4 4 3" xfId="2256" xr:uid="{00000000-0005-0000-0000-000055020000}"/>
    <cellStyle name="Euro 4 5" xfId="884" xr:uid="{00000000-0005-0000-0000-000056020000}"/>
    <cellStyle name="Euro 40" xfId="75" xr:uid="{00000000-0005-0000-0000-000057020000}"/>
    <cellStyle name="Euro 40 2" xfId="480" xr:uid="{00000000-0005-0000-0000-000058020000}"/>
    <cellStyle name="Euro 40 2 2" xfId="2258" xr:uid="{00000000-0005-0000-0000-000059020000}"/>
    <cellStyle name="Euro 40 3" xfId="885" xr:uid="{00000000-0005-0000-0000-00005A020000}"/>
    <cellStyle name="Euro 40 3 2" xfId="886" xr:uid="{00000000-0005-0000-0000-00005B020000}"/>
    <cellStyle name="Euro 40 3 2 2" xfId="3362" xr:uid="{00000000-0005-0000-0000-00005C020000}"/>
    <cellStyle name="Euro 40 3 3" xfId="887" xr:uid="{00000000-0005-0000-0000-00005D020000}"/>
    <cellStyle name="Euro 40 3 3 2" xfId="2260" xr:uid="{00000000-0005-0000-0000-00005E020000}"/>
    <cellStyle name="Euro 40 3 4" xfId="2259" xr:uid="{00000000-0005-0000-0000-00005F020000}"/>
    <cellStyle name="Euro 40 4" xfId="888" xr:uid="{00000000-0005-0000-0000-000060020000}"/>
    <cellStyle name="Euro 40 4 2" xfId="889" xr:uid="{00000000-0005-0000-0000-000061020000}"/>
    <cellStyle name="Euro 40 4 2 2" xfId="2262" xr:uid="{00000000-0005-0000-0000-000062020000}"/>
    <cellStyle name="Euro 40 4 3" xfId="2261" xr:uid="{00000000-0005-0000-0000-000063020000}"/>
    <cellStyle name="Euro 40 5" xfId="890" xr:uid="{00000000-0005-0000-0000-000064020000}"/>
    <cellStyle name="Euro 41" xfId="76" xr:uid="{00000000-0005-0000-0000-000065020000}"/>
    <cellStyle name="Euro 41 2" xfId="481" xr:uid="{00000000-0005-0000-0000-000066020000}"/>
    <cellStyle name="Euro 41 2 2" xfId="2263" xr:uid="{00000000-0005-0000-0000-000067020000}"/>
    <cellStyle name="Euro 41 3" xfId="891" xr:uid="{00000000-0005-0000-0000-000068020000}"/>
    <cellStyle name="Euro 41 3 2" xfId="892" xr:uid="{00000000-0005-0000-0000-000069020000}"/>
    <cellStyle name="Euro 41 3 2 2" xfId="3363" xr:uid="{00000000-0005-0000-0000-00006A020000}"/>
    <cellStyle name="Euro 41 3 3" xfId="893" xr:uid="{00000000-0005-0000-0000-00006B020000}"/>
    <cellStyle name="Euro 41 3 3 2" xfId="2265" xr:uid="{00000000-0005-0000-0000-00006C020000}"/>
    <cellStyle name="Euro 41 3 4" xfId="2264" xr:uid="{00000000-0005-0000-0000-00006D020000}"/>
    <cellStyle name="Euro 41 4" xfId="894" xr:uid="{00000000-0005-0000-0000-00006E020000}"/>
    <cellStyle name="Euro 41 4 2" xfId="895" xr:uid="{00000000-0005-0000-0000-00006F020000}"/>
    <cellStyle name="Euro 41 4 2 2" xfId="2267" xr:uid="{00000000-0005-0000-0000-000070020000}"/>
    <cellStyle name="Euro 41 4 3" xfId="2266" xr:uid="{00000000-0005-0000-0000-000071020000}"/>
    <cellStyle name="Euro 41 5" xfId="896" xr:uid="{00000000-0005-0000-0000-000072020000}"/>
    <cellStyle name="Euro 42" xfId="77" xr:uid="{00000000-0005-0000-0000-000073020000}"/>
    <cellStyle name="Euro 42 2" xfId="482" xr:uid="{00000000-0005-0000-0000-000074020000}"/>
    <cellStyle name="Euro 42 2 2" xfId="2268" xr:uid="{00000000-0005-0000-0000-000075020000}"/>
    <cellStyle name="Euro 42 3" xfId="897" xr:uid="{00000000-0005-0000-0000-000076020000}"/>
    <cellStyle name="Euro 42 3 2" xfId="898" xr:uid="{00000000-0005-0000-0000-000077020000}"/>
    <cellStyle name="Euro 42 3 2 2" xfId="3364" xr:uid="{00000000-0005-0000-0000-000078020000}"/>
    <cellStyle name="Euro 42 3 3" xfId="899" xr:uid="{00000000-0005-0000-0000-000079020000}"/>
    <cellStyle name="Euro 42 3 3 2" xfId="2270" xr:uid="{00000000-0005-0000-0000-00007A020000}"/>
    <cellStyle name="Euro 42 3 4" xfId="2269" xr:uid="{00000000-0005-0000-0000-00007B020000}"/>
    <cellStyle name="Euro 42 4" xfId="900" xr:uid="{00000000-0005-0000-0000-00007C020000}"/>
    <cellStyle name="Euro 42 4 2" xfId="901" xr:uid="{00000000-0005-0000-0000-00007D020000}"/>
    <cellStyle name="Euro 42 4 2 2" xfId="2272" xr:uid="{00000000-0005-0000-0000-00007E020000}"/>
    <cellStyle name="Euro 42 4 3" xfId="2271" xr:uid="{00000000-0005-0000-0000-00007F020000}"/>
    <cellStyle name="Euro 42 5" xfId="902" xr:uid="{00000000-0005-0000-0000-000080020000}"/>
    <cellStyle name="Euro 43" xfId="78" xr:uid="{00000000-0005-0000-0000-000081020000}"/>
    <cellStyle name="Euro 43 2" xfId="483" xr:uid="{00000000-0005-0000-0000-000082020000}"/>
    <cellStyle name="Euro 43 2 2" xfId="2273" xr:uid="{00000000-0005-0000-0000-000083020000}"/>
    <cellStyle name="Euro 43 3" xfId="903" xr:uid="{00000000-0005-0000-0000-000084020000}"/>
    <cellStyle name="Euro 43 3 2" xfId="904" xr:uid="{00000000-0005-0000-0000-000085020000}"/>
    <cellStyle name="Euro 43 3 2 2" xfId="3365" xr:uid="{00000000-0005-0000-0000-000086020000}"/>
    <cellStyle name="Euro 43 3 3" xfId="905" xr:uid="{00000000-0005-0000-0000-000087020000}"/>
    <cellStyle name="Euro 43 3 3 2" xfId="2275" xr:uid="{00000000-0005-0000-0000-000088020000}"/>
    <cellStyle name="Euro 43 3 4" xfId="2274" xr:uid="{00000000-0005-0000-0000-000089020000}"/>
    <cellStyle name="Euro 43 4" xfId="906" xr:uid="{00000000-0005-0000-0000-00008A020000}"/>
    <cellStyle name="Euro 43 4 2" xfId="907" xr:uid="{00000000-0005-0000-0000-00008B020000}"/>
    <cellStyle name="Euro 43 4 2 2" xfId="2277" xr:uid="{00000000-0005-0000-0000-00008C020000}"/>
    <cellStyle name="Euro 43 4 3" xfId="2276" xr:uid="{00000000-0005-0000-0000-00008D020000}"/>
    <cellStyle name="Euro 43 5" xfId="908" xr:uid="{00000000-0005-0000-0000-00008E020000}"/>
    <cellStyle name="Euro 44" xfId="79" xr:uid="{00000000-0005-0000-0000-00008F020000}"/>
    <cellStyle name="Euro 44 2" xfId="484" xr:uid="{00000000-0005-0000-0000-000090020000}"/>
    <cellStyle name="Euro 44 2 2" xfId="2278" xr:uid="{00000000-0005-0000-0000-000091020000}"/>
    <cellStyle name="Euro 44 3" xfId="909" xr:uid="{00000000-0005-0000-0000-000092020000}"/>
    <cellStyle name="Euro 44 3 2" xfId="910" xr:uid="{00000000-0005-0000-0000-000093020000}"/>
    <cellStyle name="Euro 44 3 2 2" xfId="3366" xr:uid="{00000000-0005-0000-0000-000094020000}"/>
    <cellStyle name="Euro 44 3 3" xfId="911" xr:uid="{00000000-0005-0000-0000-000095020000}"/>
    <cellStyle name="Euro 44 3 3 2" xfId="2280" xr:uid="{00000000-0005-0000-0000-000096020000}"/>
    <cellStyle name="Euro 44 3 4" xfId="2279" xr:uid="{00000000-0005-0000-0000-000097020000}"/>
    <cellStyle name="Euro 44 4" xfId="912" xr:uid="{00000000-0005-0000-0000-000098020000}"/>
    <cellStyle name="Euro 44 4 2" xfId="913" xr:uid="{00000000-0005-0000-0000-000099020000}"/>
    <cellStyle name="Euro 44 4 2 2" xfId="2282" xr:uid="{00000000-0005-0000-0000-00009A020000}"/>
    <cellStyle name="Euro 44 4 3" xfId="2281" xr:uid="{00000000-0005-0000-0000-00009B020000}"/>
    <cellStyle name="Euro 44 5" xfId="914" xr:uid="{00000000-0005-0000-0000-00009C020000}"/>
    <cellStyle name="Euro 45" xfId="446" xr:uid="{00000000-0005-0000-0000-00009D020000}"/>
    <cellStyle name="Euro 45 2" xfId="916" xr:uid="{00000000-0005-0000-0000-00009E020000}"/>
    <cellStyle name="Euro 45 2 2" xfId="2284" xr:uid="{00000000-0005-0000-0000-00009F020000}"/>
    <cellStyle name="Euro 45 2 3" xfId="3367" xr:uid="{00000000-0005-0000-0000-0000A0020000}"/>
    <cellStyle name="Euro 45 3" xfId="2283" xr:uid="{00000000-0005-0000-0000-0000A1020000}"/>
    <cellStyle name="Euro 45 4" xfId="915" xr:uid="{00000000-0005-0000-0000-0000A2020000}"/>
    <cellStyle name="Euro 45 5" xfId="3368" xr:uid="{00000000-0005-0000-0000-0000A3020000}"/>
    <cellStyle name="Euro 46" xfId="917" xr:uid="{00000000-0005-0000-0000-0000A4020000}"/>
    <cellStyle name="Euro 46 2" xfId="2285" xr:uid="{00000000-0005-0000-0000-0000A5020000}"/>
    <cellStyle name="Euro 47" xfId="918" xr:uid="{00000000-0005-0000-0000-0000A6020000}"/>
    <cellStyle name="Euro 47 2" xfId="919" xr:uid="{00000000-0005-0000-0000-0000A7020000}"/>
    <cellStyle name="Euro 47 2 2" xfId="3369" xr:uid="{00000000-0005-0000-0000-0000A8020000}"/>
    <cellStyle name="Euro 47 3" xfId="920" xr:uid="{00000000-0005-0000-0000-0000A9020000}"/>
    <cellStyle name="Euro 47 3 2" xfId="2287" xr:uid="{00000000-0005-0000-0000-0000AA020000}"/>
    <cellStyle name="Euro 47 4" xfId="2286" xr:uid="{00000000-0005-0000-0000-0000AB020000}"/>
    <cellStyle name="Euro 48" xfId="921" xr:uid="{00000000-0005-0000-0000-0000AC020000}"/>
    <cellStyle name="Euro 48 2" xfId="2288" xr:uid="{00000000-0005-0000-0000-0000AD020000}"/>
    <cellStyle name="Euro 49" xfId="922" xr:uid="{00000000-0005-0000-0000-0000AE020000}"/>
    <cellStyle name="Euro 49 2" xfId="923" xr:uid="{00000000-0005-0000-0000-0000AF020000}"/>
    <cellStyle name="Euro 49 2 2" xfId="2290" xr:uid="{00000000-0005-0000-0000-0000B0020000}"/>
    <cellStyle name="Euro 49 3" xfId="2289" xr:uid="{00000000-0005-0000-0000-0000B1020000}"/>
    <cellStyle name="Euro 5" xfId="80" xr:uid="{00000000-0005-0000-0000-0000B2020000}"/>
    <cellStyle name="Euro 5 2" xfId="485" xr:uid="{00000000-0005-0000-0000-0000B3020000}"/>
    <cellStyle name="Euro 5 2 2" xfId="2291" xr:uid="{00000000-0005-0000-0000-0000B4020000}"/>
    <cellStyle name="Euro 5 3" xfId="924" xr:uid="{00000000-0005-0000-0000-0000B5020000}"/>
    <cellStyle name="Euro 5 3 2" xfId="925" xr:uid="{00000000-0005-0000-0000-0000B6020000}"/>
    <cellStyle name="Euro 5 3 2 2" xfId="3370" xr:uid="{00000000-0005-0000-0000-0000B7020000}"/>
    <cellStyle name="Euro 5 3 3" xfId="926" xr:uid="{00000000-0005-0000-0000-0000B8020000}"/>
    <cellStyle name="Euro 5 3 3 2" xfId="2293" xr:uid="{00000000-0005-0000-0000-0000B9020000}"/>
    <cellStyle name="Euro 5 3 4" xfId="2292" xr:uid="{00000000-0005-0000-0000-0000BA020000}"/>
    <cellStyle name="Euro 5 4" xfId="927" xr:uid="{00000000-0005-0000-0000-0000BB020000}"/>
    <cellStyle name="Euro 5 4 2" xfId="928" xr:uid="{00000000-0005-0000-0000-0000BC020000}"/>
    <cellStyle name="Euro 5 4 2 2" xfId="2295" xr:uid="{00000000-0005-0000-0000-0000BD020000}"/>
    <cellStyle name="Euro 5 4 3" xfId="2294" xr:uid="{00000000-0005-0000-0000-0000BE020000}"/>
    <cellStyle name="Euro 5 5" xfId="929" xr:uid="{00000000-0005-0000-0000-0000BF020000}"/>
    <cellStyle name="Euro 50" xfId="930" xr:uid="{00000000-0005-0000-0000-0000C0020000}"/>
    <cellStyle name="Euro 51" xfId="931" xr:uid="{00000000-0005-0000-0000-0000C1020000}"/>
    <cellStyle name="Euro 51 2" xfId="2296" xr:uid="{00000000-0005-0000-0000-0000C2020000}"/>
    <cellStyle name="Euro 6" xfId="81" xr:uid="{00000000-0005-0000-0000-0000C3020000}"/>
    <cellStyle name="Euro 6 2" xfId="486" xr:uid="{00000000-0005-0000-0000-0000C4020000}"/>
    <cellStyle name="Euro 6 2 2" xfId="2297" xr:uid="{00000000-0005-0000-0000-0000C5020000}"/>
    <cellStyle name="Euro 6 3" xfId="932" xr:uid="{00000000-0005-0000-0000-0000C6020000}"/>
    <cellStyle name="Euro 6 3 2" xfId="933" xr:uid="{00000000-0005-0000-0000-0000C7020000}"/>
    <cellStyle name="Euro 6 3 2 2" xfId="3371" xr:uid="{00000000-0005-0000-0000-0000C8020000}"/>
    <cellStyle name="Euro 6 3 3" xfId="934" xr:uid="{00000000-0005-0000-0000-0000C9020000}"/>
    <cellStyle name="Euro 6 3 3 2" xfId="2299" xr:uid="{00000000-0005-0000-0000-0000CA020000}"/>
    <cellStyle name="Euro 6 3 4" xfId="2298" xr:uid="{00000000-0005-0000-0000-0000CB020000}"/>
    <cellStyle name="Euro 6 4" xfId="935" xr:uid="{00000000-0005-0000-0000-0000CC020000}"/>
    <cellStyle name="Euro 6 4 2" xfId="936" xr:uid="{00000000-0005-0000-0000-0000CD020000}"/>
    <cellStyle name="Euro 6 4 2 2" xfId="2301" xr:uid="{00000000-0005-0000-0000-0000CE020000}"/>
    <cellStyle name="Euro 6 4 3" xfId="2300" xr:uid="{00000000-0005-0000-0000-0000CF020000}"/>
    <cellStyle name="Euro 6 5" xfId="937" xr:uid="{00000000-0005-0000-0000-0000D0020000}"/>
    <cellStyle name="Euro 7" xfId="82" xr:uid="{00000000-0005-0000-0000-0000D1020000}"/>
    <cellStyle name="Euro 7 2" xfId="487" xr:uid="{00000000-0005-0000-0000-0000D2020000}"/>
    <cellStyle name="Euro 7 2 2" xfId="2302" xr:uid="{00000000-0005-0000-0000-0000D3020000}"/>
    <cellStyle name="Euro 7 3" xfId="938" xr:uid="{00000000-0005-0000-0000-0000D4020000}"/>
    <cellStyle name="Euro 7 3 2" xfId="939" xr:uid="{00000000-0005-0000-0000-0000D5020000}"/>
    <cellStyle name="Euro 7 3 2 2" xfId="3372" xr:uid="{00000000-0005-0000-0000-0000D6020000}"/>
    <cellStyle name="Euro 7 3 3" xfId="940" xr:uid="{00000000-0005-0000-0000-0000D7020000}"/>
    <cellStyle name="Euro 7 3 3 2" xfId="2304" xr:uid="{00000000-0005-0000-0000-0000D8020000}"/>
    <cellStyle name="Euro 7 3 4" xfId="2303" xr:uid="{00000000-0005-0000-0000-0000D9020000}"/>
    <cellStyle name="Euro 7 4" xfId="941" xr:uid="{00000000-0005-0000-0000-0000DA020000}"/>
    <cellStyle name="Euro 7 4 2" xfId="942" xr:uid="{00000000-0005-0000-0000-0000DB020000}"/>
    <cellStyle name="Euro 7 4 2 2" xfId="2306" xr:uid="{00000000-0005-0000-0000-0000DC020000}"/>
    <cellStyle name="Euro 7 4 3" xfId="2305" xr:uid="{00000000-0005-0000-0000-0000DD020000}"/>
    <cellStyle name="Euro 7 5" xfId="943" xr:uid="{00000000-0005-0000-0000-0000DE020000}"/>
    <cellStyle name="Euro 8" xfId="83" xr:uid="{00000000-0005-0000-0000-0000DF020000}"/>
    <cellStyle name="Euro 8 2" xfId="488" xr:uid="{00000000-0005-0000-0000-0000E0020000}"/>
    <cellStyle name="Euro 8 2 2" xfId="2307" xr:uid="{00000000-0005-0000-0000-0000E1020000}"/>
    <cellStyle name="Euro 8 3" xfId="944" xr:uid="{00000000-0005-0000-0000-0000E2020000}"/>
    <cellStyle name="Euro 8 3 2" xfId="945" xr:uid="{00000000-0005-0000-0000-0000E3020000}"/>
    <cellStyle name="Euro 8 3 2 2" xfId="3373" xr:uid="{00000000-0005-0000-0000-0000E4020000}"/>
    <cellStyle name="Euro 8 3 3" xfId="946" xr:uid="{00000000-0005-0000-0000-0000E5020000}"/>
    <cellStyle name="Euro 8 3 3 2" xfId="2309" xr:uid="{00000000-0005-0000-0000-0000E6020000}"/>
    <cellStyle name="Euro 8 3 4" xfId="2308" xr:uid="{00000000-0005-0000-0000-0000E7020000}"/>
    <cellStyle name="Euro 8 4" xfId="947" xr:uid="{00000000-0005-0000-0000-0000E8020000}"/>
    <cellStyle name="Euro 8 4 2" xfId="948" xr:uid="{00000000-0005-0000-0000-0000E9020000}"/>
    <cellStyle name="Euro 8 4 2 2" xfId="2311" xr:uid="{00000000-0005-0000-0000-0000EA020000}"/>
    <cellStyle name="Euro 8 4 3" xfId="2310" xr:uid="{00000000-0005-0000-0000-0000EB020000}"/>
    <cellStyle name="Euro 8 5" xfId="949" xr:uid="{00000000-0005-0000-0000-0000EC020000}"/>
    <cellStyle name="Euro 9" xfId="84" xr:uid="{00000000-0005-0000-0000-0000ED020000}"/>
    <cellStyle name="Euro 9 2" xfId="489" xr:uid="{00000000-0005-0000-0000-0000EE020000}"/>
    <cellStyle name="Euro 9 2 2" xfId="2312" xr:uid="{00000000-0005-0000-0000-0000EF020000}"/>
    <cellStyle name="Euro 9 3" xfId="950" xr:uid="{00000000-0005-0000-0000-0000F0020000}"/>
    <cellStyle name="Euro 9 3 2" xfId="951" xr:uid="{00000000-0005-0000-0000-0000F1020000}"/>
    <cellStyle name="Euro 9 3 2 2" xfId="3374" xr:uid="{00000000-0005-0000-0000-0000F2020000}"/>
    <cellStyle name="Euro 9 3 3" xfId="952" xr:uid="{00000000-0005-0000-0000-0000F3020000}"/>
    <cellStyle name="Euro 9 3 3 2" xfId="2314" xr:uid="{00000000-0005-0000-0000-0000F4020000}"/>
    <cellStyle name="Euro 9 3 4" xfId="2313" xr:uid="{00000000-0005-0000-0000-0000F5020000}"/>
    <cellStyle name="Euro 9 4" xfId="953" xr:uid="{00000000-0005-0000-0000-0000F6020000}"/>
    <cellStyle name="Euro 9 4 2" xfId="954" xr:uid="{00000000-0005-0000-0000-0000F7020000}"/>
    <cellStyle name="Euro 9 4 2 2" xfId="2316" xr:uid="{00000000-0005-0000-0000-0000F8020000}"/>
    <cellStyle name="Euro 9 4 3" xfId="2315" xr:uid="{00000000-0005-0000-0000-0000F9020000}"/>
    <cellStyle name="Euro 9 5" xfId="955" xr:uid="{00000000-0005-0000-0000-0000FA020000}"/>
    <cellStyle name="Fixed2 - Type2" xfId="8" xr:uid="{00000000-0005-0000-0000-0000FB020000}"/>
    <cellStyle name="Followed Hyperlink" xfId="4492" builtinId="9" hidden="1"/>
    <cellStyle name="Good 2" xfId="3375" xr:uid="{00000000-0005-0000-0000-0000FD020000}"/>
    <cellStyle name="Hyperlink" xfId="4491" builtinId="8" hidden="1"/>
    <cellStyle name="Hyperlink 2" xfId="956" xr:uid="{00000000-0005-0000-0000-0000FF020000}"/>
    <cellStyle name="Hyperlink 2 2" xfId="3376" xr:uid="{00000000-0005-0000-0000-000000030000}"/>
    <cellStyle name="Input 2" xfId="85" xr:uid="{00000000-0005-0000-0000-000001030000}"/>
    <cellStyle name="Input 2 2" xfId="3377" xr:uid="{00000000-0005-0000-0000-000002030000}"/>
    <cellStyle name="Input 2 2 2" xfId="3378" xr:uid="{00000000-0005-0000-0000-000003030000}"/>
    <cellStyle name="Input 2 3" xfId="3379" xr:uid="{00000000-0005-0000-0000-000004030000}"/>
    <cellStyle name="Input 3" xfId="957" xr:uid="{00000000-0005-0000-0000-000005030000}"/>
    <cellStyle name="Input 3 2" xfId="3380" xr:uid="{00000000-0005-0000-0000-000006030000}"/>
    <cellStyle name="Input 3 3" xfId="3381" xr:uid="{00000000-0005-0000-0000-000007030000}"/>
    <cellStyle name="InputCells" xfId="958" xr:uid="{00000000-0005-0000-0000-000008030000}"/>
    <cellStyle name="Komma 2" xfId="441" xr:uid="{00000000-0005-0000-0000-000009030000}"/>
    <cellStyle name="Komma 2 2" xfId="960" xr:uid="{00000000-0005-0000-0000-00000A030000}"/>
    <cellStyle name="Komma 2 3" xfId="959" xr:uid="{00000000-0005-0000-0000-00000B030000}"/>
    <cellStyle name="Komma 2 4" xfId="3382" xr:uid="{00000000-0005-0000-0000-00000C030000}"/>
    <cellStyle name="Komma 3" xfId="442" xr:uid="{00000000-0005-0000-0000-00000D030000}"/>
    <cellStyle name="Komma 3 2" xfId="962" xr:uid="{00000000-0005-0000-0000-00000E030000}"/>
    <cellStyle name="Komma 3 3" xfId="961" xr:uid="{00000000-0005-0000-0000-00000F030000}"/>
    <cellStyle name="Komma 4" xfId="963" xr:uid="{00000000-0005-0000-0000-000010030000}"/>
    <cellStyle name="Komma 4 2" xfId="2317" xr:uid="{00000000-0005-0000-0000-000011030000}"/>
    <cellStyle name="Komma 5" xfId="964" xr:uid="{00000000-0005-0000-0000-000012030000}"/>
    <cellStyle name="Komma 5 2" xfId="2318" xr:uid="{00000000-0005-0000-0000-000013030000}"/>
    <cellStyle name="Kontroller celle" xfId="3383" xr:uid="{00000000-0005-0000-0000-000014030000}"/>
    <cellStyle name="Link 2" xfId="965" xr:uid="{00000000-0005-0000-0000-000015030000}"/>
    <cellStyle name="Link 3" xfId="966" xr:uid="{00000000-0005-0000-0000-000016030000}"/>
    <cellStyle name="Markeringsfarve1" xfId="3384" xr:uid="{00000000-0005-0000-0000-000017030000}"/>
    <cellStyle name="Markeringsfarve2" xfId="3385" xr:uid="{00000000-0005-0000-0000-000018030000}"/>
    <cellStyle name="Markeringsfarve3" xfId="3386" xr:uid="{00000000-0005-0000-0000-000019030000}"/>
    <cellStyle name="Markeringsfarve4" xfId="3387" xr:uid="{00000000-0005-0000-0000-00001A030000}"/>
    <cellStyle name="Markeringsfarve5" xfId="3388" xr:uid="{00000000-0005-0000-0000-00001B030000}"/>
    <cellStyle name="Markeringsfarve6" xfId="3389" xr:uid="{00000000-0005-0000-0000-00001C030000}"/>
    <cellStyle name="Migliaia [0] 10" xfId="86" xr:uid="{00000000-0005-0000-0000-00001D030000}"/>
    <cellStyle name="Migliaia [0] 10 2" xfId="2017" xr:uid="{00000000-0005-0000-0000-00001E030000}"/>
    <cellStyle name="Migliaia [0] 10 2 2" xfId="3390" xr:uid="{00000000-0005-0000-0000-00001F030000}"/>
    <cellStyle name="Migliaia [0] 10 2 3" xfId="3391" xr:uid="{00000000-0005-0000-0000-000020030000}"/>
    <cellStyle name="Migliaia [0] 10 3" xfId="3392" xr:uid="{00000000-0005-0000-0000-000021030000}"/>
    <cellStyle name="Migliaia [0] 10 4" xfId="3393" xr:uid="{00000000-0005-0000-0000-000022030000}"/>
    <cellStyle name="Migliaia [0] 11" xfId="87" xr:uid="{00000000-0005-0000-0000-000023030000}"/>
    <cellStyle name="Migliaia [0] 11 2" xfId="2018" xr:uid="{00000000-0005-0000-0000-000024030000}"/>
    <cellStyle name="Migliaia [0] 11 2 2" xfId="3394" xr:uid="{00000000-0005-0000-0000-000025030000}"/>
    <cellStyle name="Migliaia [0] 11 2 3" xfId="3395" xr:uid="{00000000-0005-0000-0000-000026030000}"/>
    <cellStyle name="Migliaia [0] 11 3" xfId="3396" xr:uid="{00000000-0005-0000-0000-000027030000}"/>
    <cellStyle name="Migliaia [0] 11 4" xfId="3397" xr:uid="{00000000-0005-0000-0000-000028030000}"/>
    <cellStyle name="Migliaia [0] 12" xfId="88" xr:uid="{00000000-0005-0000-0000-000029030000}"/>
    <cellStyle name="Migliaia [0] 12 2" xfId="2019" xr:uid="{00000000-0005-0000-0000-00002A030000}"/>
    <cellStyle name="Migliaia [0] 12 2 2" xfId="3398" xr:uid="{00000000-0005-0000-0000-00002B030000}"/>
    <cellStyle name="Migliaia [0] 12 2 3" xfId="3399" xr:uid="{00000000-0005-0000-0000-00002C030000}"/>
    <cellStyle name="Migliaia [0] 12 3" xfId="3400" xr:uid="{00000000-0005-0000-0000-00002D030000}"/>
    <cellStyle name="Migliaia [0] 12 4" xfId="3401" xr:uid="{00000000-0005-0000-0000-00002E030000}"/>
    <cellStyle name="Migliaia [0] 13" xfId="89" xr:uid="{00000000-0005-0000-0000-00002F030000}"/>
    <cellStyle name="Migliaia [0] 13 2" xfId="2020" xr:uid="{00000000-0005-0000-0000-000030030000}"/>
    <cellStyle name="Migliaia [0] 13 2 2" xfId="3402" xr:uid="{00000000-0005-0000-0000-000031030000}"/>
    <cellStyle name="Migliaia [0] 13 2 3" xfId="3403" xr:uid="{00000000-0005-0000-0000-000032030000}"/>
    <cellStyle name="Migliaia [0] 13 3" xfId="3404" xr:uid="{00000000-0005-0000-0000-000033030000}"/>
    <cellStyle name="Migliaia [0] 13 4" xfId="3405" xr:uid="{00000000-0005-0000-0000-000034030000}"/>
    <cellStyle name="Migliaia [0] 14" xfId="90" xr:uid="{00000000-0005-0000-0000-000035030000}"/>
    <cellStyle name="Migliaia [0] 14 2" xfId="2021" xr:uid="{00000000-0005-0000-0000-000036030000}"/>
    <cellStyle name="Migliaia [0] 14 2 2" xfId="3406" xr:uid="{00000000-0005-0000-0000-000037030000}"/>
    <cellStyle name="Migliaia [0] 14 2 3" xfId="3407" xr:uid="{00000000-0005-0000-0000-000038030000}"/>
    <cellStyle name="Migliaia [0] 14 3" xfId="3408" xr:uid="{00000000-0005-0000-0000-000039030000}"/>
    <cellStyle name="Migliaia [0] 14 4" xfId="3409" xr:uid="{00000000-0005-0000-0000-00003A030000}"/>
    <cellStyle name="Migliaia [0] 15" xfId="91" xr:uid="{00000000-0005-0000-0000-00003B030000}"/>
    <cellStyle name="Migliaia [0] 15 2" xfId="2022" xr:uid="{00000000-0005-0000-0000-00003C030000}"/>
    <cellStyle name="Migliaia [0] 15 2 2" xfId="3410" xr:uid="{00000000-0005-0000-0000-00003D030000}"/>
    <cellStyle name="Migliaia [0] 15 2 3" xfId="3411" xr:uid="{00000000-0005-0000-0000-00003E030000}"/>
    <cellStyle name="Migliaia [0] 15 3" xfId="3412" xr:uid="{00000000-0005-0000-0000-00003F030000}"/>
    <cellStyle name="Migliaia [0] 15 4" xfId="3413" xr:uid="{00000000-0005-0000-0000-000040030000}"/>
    <cellStyle name="Migliaia [0] 16" xfId="92" xr:uid="{00000000-0005-0000-0000-000041030000}"/>
    <cellStyle name="Migliaia [0] 16 2" xfId="2023" xr:uid="{00000000-0005-0000-0000-000042030000}"/>
    <cellStyle name="Migliaia [0] 16 2 2" xfId="3414" xr:uid="{00000000-0005-0000-0000-000043030000}"/>
    <cellStyle name="Migliaia [0] 16 2 3" xfId="3415" xr:uid="{00000000-0005-0000-0000-000044030000}"/>
    <cellStyle name="Migliaia [0] 16 3" xfId="3416" xr:uid="{00000000-0005-0000-0000-000045030000}"/>
    <cellStyle name="Migliaia [0] 16 4" xfId="3417" xr:uid="{00000000-0005-0000-0000-000046030000}"/>
    <cellStyle name="Migliaia [0] 17" xfId="93" xr:uid="{00000000-0005-0000-0000-000047030000}"/>
    <cellStyle name="Migliaia [0] 17 2" xfId="2024" xr:uid="{00000000-0005-0000-0000-000048030000}"/>
    <cellStyle name="Migliaia [0] 17 2 2" xfId="3418" xr:uid="{00000000-0005-0000-0000-000049030000}"/>
    <cellStyle name="Migliaia [0] 17 2 3" xfId="3419" xr:uid="{00000000-0005-0000-0000-00004A030000}"/>
    <cellStyle name="Migliaia [0] 17 3" xfId="3420" xr:uid="{00000000-0005-0000-0000-00004B030000}"/>
    <cellStyle name="Migliaia [0] 17 4" xfId="3421" xr:uid="{00000000-0005-0000-0000-00004C030000}"/>
    <cellStyle name="Migliaia [0] 18" xfId="94" xr:uid="{00000000-0005-0000-0000-00004D030000}"/>
    <cellStyle name="Migliaia [0] 18 2" xfId="2025" xr:uid="{00000000-0005-0000-0000-00004E030000}"/>
    <cellStyle name="Migliaia [0] 18 2 2" xfId="3422" xr:uid="{00000000-0005-0000-0000-00004F030000}"/>
    <cellStyle name="Migliaia [0] 18 2 3" xfId="3423" xr:uid="{00000000-0005-0000-0000-000050030000}"/>
    <cellStyle name="Migliaia [0] 18 3" xfId="3424" xr:uid="{00000000-0005-0000-0000-000051030000}"/>
    <cellStyle name="Migliaia [0] 18 4" xfId="3425" xr:uid="{00000000-0005-0000-0000-000052030000}"/>
    <cellStyle name="Migliaia [0] 19" xfId="95" xr:uid="{00000000-0005-0000-0000-000053030000}"/>
    <cellStyle name="Migliaia [0] 19 2" xfId="2026" xr:uid="{00000000-0005-0000-0000-000054030000}"/>
    <cellStyle name="Migliaia [0] 19 2 2" xfId="3426" xr:uid="{00000000-0005-0000-0000-000055030000}"/>
    <cellStyle name="Migliaia [0] 19 2 3" xfId="3427" xr:uid="{00000000-0005-0000-0000-000056030000}"/>
    <cellStyle name="Migliaia [0] 19 3" xfId="3428" xr:uid="{00000000-0005-0000-0000-000057030000}"/>
    <cellStyle name="Migliaia [0] 19 4" xfId="3429" xr:uid="{00000000-0005-0000-0000-000058030000}"/>
    <cellStyle name="Migliaia [0] 2" xfId="96" xr:uid="{00000000-0005-0000-0000-000059030000}"/>
    <cellStyle name="Migliaia [0] 2 2" xfId="2027" xr:uid="{00000000-0005-0000-0000-00005A030000}"/>
    <cellStyle name="Migliaia [0] 2 2 2" xfId="3430" xr:uid="{00000000-0005-0000-0000-00005B030000}"/>
    <cellStyle name="Migliaia [0] 2 2 3" xfId="3431" xr:uid="{00000000-0005-0000-0000-00005C030000}"/>
    <cellStyle name="Migliaia [0] 2 3" xfId="3432" xr:uid="{00000000-0005-0000-0000-00005D030000}"/>
    <cellStyle name="Migliaia [0] 2 4" xfId="3433" xr:uid="{00000000-0005-0000-0000-00005E030000}"/>
    <cellStyle name="Migliaia [0] 20" xfId="97" xr:uid="{00000000-0005-0000-0000-00005F030000}"/>
    <cellStyle name="Migliaia [0] 20 2" xfId="2028" xr:uid="{00000000-0005-0000-0000-000060030000}"/>
    <cellStyle name="Migliaia [0] 20 2 2" xfId="3434" xr:uid="{00000000-0005-0000-0000-000061030000}"/>
    <cellStyle name="Migliaia [0] 20 2 3" xfId="3435" xr:uid="{00000000-0005-0000-0000-000062030000}"/>
    <cellStyle name="Migliaia [0] 20 3" xfId="3436" xr:uid="{00000000-0005-0000-0000-000063030000}"/>
    <cellStyle name="Migliaia [0] 20 4" xfId="3437" xr:uid="{00000000-0005-0000-0000-000064030000}"/>
    <cellStyle name="Migliaia [0] 21" xfId="98" xr:uid="{00000000-0005-0000-0000-000065030000}"/>
    <cellStyle name="Migliaia [0] 21 2" xfId="2029" xr:uid="{00000000-0005-0000-0000-000066030000}"/>
    <cellStyle name="Migliaia [0] 21 2 2" xfId="3438" xr:uid="{00000000-0005-0000-0000-000067030000}"/>
    <cellStyle name="Migliaia [0] 21 2 3" xfId="3439" xr:uid="{00000000-0005-0000-0000-000068030000}"/>
    <cellStyle name="Migliaia [0] 21 3" xfId="3440" xr:uid="{00000000-0005-0000-0000-000069030000}"/>
    <cellStyle name="Migliaia [0] 21 4" xfId="3441" xr:uid="{00000000-0005-0000-0000-00006A030000}"/>
    <cellStyle name="Migliaia [0] 22" xfId="99" xr:uid="{00000000-0005-0000-0000-00006B030000}"/>
    <cellStyle name="Migliaia [0] 22 2" xfId="2030" xr:uid="{00000000-0005-0000-0000-00006C030000}"/>
    <cellStyle name="Migliaia [0] 22 2 2" xfId="3442" xr:uid="{00000000-0005-0000-0000-00006D030000}"/>
    <cellStyle name="Migliaia [0] 22 2 3" xfId="3443" xr:uid="{00000000-0005-0000-0000-00006E030000}"/>
    <cellStyle name="Migliaia [0] 22 3" xfId="3444" xr:uid="{00000000-0005-0000-0000-00006F030000}"/>
    <cellStyle name="Migliaia [0] 22 4" xfId="3445" xr:uid="{00000000-0005-0000-0000-000070030000}"/>
    <cellStyle name="Migliaia [0] 23" xfId="100" xr:uid="{00000000-0005-0000-0000-000071030000}"/>
    <cellStyle name="Migliaia [0] 23 2" xfId="2031" xr:uid="{00000000-0005-0000-0000-000072030000}"/>
    <cellStyle name="Migliaia [0] 23 2 2" xfId="3446" xr:uid="{00000000-0005-0000-0000-000073030000}"/>
    <cellStyle name="Migliaia [0] 23 2 3" xfId="3447" xr:uid="{00000000-0005-0000-0000-000074030000}"/>
    <cellStyle name="Migliaia [0] 23 3" xfId="3448" xr:uid="{00000000-0005-0000-0000-000075030000}"/>
    <cellStyle name="Migliaia [0] 23 4" xfId="3449" xr:uid="{00000000-0005-0000-0000-000076030000}"/>
    <cellStyle name="Migliaia [0] 24" xfId="101" xr:uid="{00000000-0005-0000-0000-000077030000}"/>
    <cellStyle name="Migliaia [0] 24 2" xfId="2032" xr:uid="{00000000-0005-0000-0000-000078030000}"/>
    <cellStyle name="Migliaia [0] 24 2 2" xfId="3450" xr:uid="{00000000-0005-0000-0000-000079030000}"/>
    <cellStyle name="Migliaia [0] 24 2 3" xfId="3451" xr:uid="{00000000-0005-0000-0000-00007A030000}"/>
    <cellStyle name="Migliaia [0] 24 3" xfId="3452" xr:uid="{00000000-0005-0000-0000-00007B030000}"/>
    <cellStyle name="Migliaia [0] 24 4" xfId="3453" xr:uid="{00000000-0005-0000-0000-00007C030000}"/>
    <cellStyle name="Migliaia [0] 25" xfId="102" xr:uid="{00000000-0005-0000-0000-00007D030000}"/>
    <cellStyle name="Migliaia [0] 25 2" xfId="2033" xr:uid="{00000000-0005-0000-0000-00007E030000}"/>
    <cellStyle name="Migliaia [0] 25 2 2" xfId="3454" xr:uid="{00000000-0005-0000-0000-00007F030000}"/>
    <cellStyle name="Migliaia [0] 25 2 3" xfId="3455" xr:uid="{00000000-0005-0000-0000-000080030000}"/>
    <cellStyle name="Migliaia [0] 25 3" xfId="3456" xr:uid="{00000000-0005-0000-0000-000081030000}"/>
    <cellStyle name="Migliaia [0] 25 4" xfId="3457" xr:uid="{00000000-0005-0000-0000-000082030000}"/>
    <cellStyle name="Migliaia [0] 26" xfId="103" xr:uid="{00000000-0005-0000-0000-000083030000}"/>
    <cellStyle name="Migliaia [0] 26 2" xfId="2034" xr:uid="{00000000-0005-0000-0000-000084030000}"/>
    <cellStyle name="Migliaia [0] 26 2 2" xfId="3458" xr:uid="{00000000-0005-0000-0000-000085030000}"/>
    <cellStyle name="Migliaia [0] 26 2 3" xfId="3459" xr:uid="{00000000-0005-0000-0000-000086030000}"/>
    <cellStyle name="Migliaia [0] 26 3" xfId="3460" xr:uid="{00000000-0005-0000-0000-000087030000}"/>
    <cellStyle name="Migliaia [0] 26 4" xfId="3461" xr:uid="{00000000-0005-0000-0000-000088030000}"/>
    <cellStyle name="Migliaia [0] 27" xfId="104" xr:uid="{00000000-0005-0000-0000-000089030000}"/>
    <cellStyle name="Migliaia [0] 27 2" xfId="2035" xr:uid="{00000000-0005-0000-0000-00008A030000}"/>
    <cellStyle name="Migliaia [0] 27 2 2" xfId="3462" xr:uid="{00000000-0005-0000-0000-00008B030000}"/>
    <cellStyle name="Migliaia [0] 27 2 3" xfId="3463" xr:uid="{00000000-0005-0000-0000-00008C030000}"/>
    <cellStyle name="Migliaia [0] 27 3" xfId="3464" xr:uid="{00000000-0005-0000-0000-00008D030000}"/>
    <cellStyle name="Migliaia [0] 27 4" xfId="3465" xr:uid="{00000000-0005-0000-0000-00008E030000}"/>
    <cellStyle name="Migliaia [0] 28" xfId="105" xr:uid="{00000000-0005-0000-0000-00008F030000}"/>
    <cellStyle name="Migliaia [0] 28 2" xfId="2036" xr:uid="{00000000-0005-0000-0000-000090030000}"/>
    <cellStyle name="Migliaia [0] 28 2 2" xfId="3466" xr:uid="{00000000-0005-0000-0000-000091030000}"/>
    <cellStyle name="Migliaia [0] 28 2 3" xfId="3467" xr:uid="{00000000-0005-0000-0000-000092030000}"/>
    <cellStyle name="Migliaia [0] 28 3" xfId="3468" xr:uid="{00000000-0005-0000-0000-000093030000}"/>
    <cellStyle name="Migliaia [0] 28 4" xfId="3469" xr:uid="{00000000-0005-0000-0000-000094030000}"/>
    <cellStyle name="Migliaia [0] 29" xfId="106" xr:uid="{00000000-0005-0000-0000-000095030000}"/>
    <cellStyle name="Migliaia [0] 29 2" xfId="2037" xr:uid="{00000000-0005-0000-0000-000096030000}"/>
    <cellStyle name="Migliaia [0] 29 2 2" xfId="3470" xr:uid="{00000000-0005-0000-0000-000097030000}"/>
    <cellStyle name="Migliaia [0] 29 2 3" xfId="3471" xr:uid="{00000000-0005-0000-0000-000098030000}"/>
    <cellStyle name="Migliaia [0] 29 3" xfId="3472" xr:uid="{00000000-0005-0000-0000-000099030000}"/>
    <cellStyle name="Migliaia [0] 29 4" xfId="3473" xr:uid="{00000000-0005-0000-0000-00009A030000}"/>
    <cellStyle name="Migliaia [0] 3" xfId="107" xr:uid="{00000000-0005-0000-0000-00009B030000}"/>
    <cellStyle name="Migliaia [0] 3 2" xfId="2038" xr:uid="{00000000-0005-0000-0000-00009C030000}"/>
    <cellStyle name="Migliaia [0] 3 2 2" xfId="3474" xr:uid="{00000000-0005-0000-0000-00009D030000}"/>
    <cellStyle name="Migliaia [0] 3 2 3" xfId="3475" xr:uid="{00000000-0005-0000-0000-00009E030000}"/>
    <cellStyle name="Migliaia [0] 3 3" xfId="3476" xr:uid="{00000000-0005-0000-0000-00009F030000}"/>
    <cellStyle name="Migliaia [0] 3 4" xfId="3477" xr:uid="{00000000-0005-0000-0000-0000A0030000}"/>
    <cellStyle name="Migliaia [0] 30" xfId="108" xr:uid="{00000000-0005-0000-0000-0000A1030000}"/>
    <cellStyle name="Migliaia [0] 30 2" xfId="2039" xr:uid="{00000000-0005-0000-0000-0000A2030000}"/>
    <cellStyle name="Migliaia [0] 30 2 2" xfId="3478" xr:uid="{00000000-0005-0000-0000-0000A3030000}"/>
    <cellStyle name="Migliaia [0] 30 2 3" xfId="3479" xr:uid="{00000000-0005-0000-0000-0000A4030000}"/>
    <cellStyle name="Migliaia [0] 30 3" xfId="3480" xr:uid="{00000000-0005-0000-0000-0000A5030000}"/>
    <cellStyle name="Migliaia [0] 30 4" xfId="3481" xr:uid="{00000000-0005-0000-0000-0000A6030000}"/>
    <cellStyle name="Migliaia [0] 31" xfId="109" xr:uid="{00000000-0005-0000-0000-0000A7030000}"/>
    <cellStyle name="Migliaia [0] 31 2" xfId="2040" xr:uid="{00000000-0005-0000-0000-0000A8030000}"/>
    <cellStyle name="Migliaia [0] 31 2 2" xfId="3482" xr:uid="{00000000-0005-0000-0000-0000A9030000}"/>
    <cellStyle name="Migliaia [0] 31 2 3" xfId="3483" xr:uid="{00000000-0005-0000-0000-0000AA030000}"/>
    <cellStyle name="Migliaia [0] 31 3" xfId="3484" xr:uid="{00000000-0005-0000-0000-0000AB030000}"/>
    <cellStyle name="Migliaia [0] 31 4" xfId="3485" xr:uid="{00000000-0005-0000-0000-0000AC030000}"/>
    <cellStyle name="Migliaia [0] 32" xfId="110" xr:uid="{00000000-0005-0000-0000-0000AD030000}"/>
    <cellStyle name="Migliaia [0] 32 2" xfId="2041" xr:uid="{00000000-0005-0000-0000-0000AE030000}"/>
    <cellStyle name="Migliaia [0] 32 2 2" xfId="3486" xr:uid="{00000000-0005-0000-0000-0000AF030000}"/>
    <cellStyle name="Migliaia [0] 32 2 3" xfId="3487" xr:uid="{00000000-0005-0000-0000-0000B0030000}"/>
    <cellStyle name="Migliaia [0] 32 3" xfId="3488" xr:uid="{00000000-0005-0000-0000-0000B1030000}"/>
    <cellStyle name="Migliaia [0] 32 4" xfId="3489" xr:uid="{00000000-0005-0000-0000-0000B2030000}"/>
    <cellStyle name="Migliaia [0] 33" xfId="111" xr:uid="{00000000-0005-0000-0000-0000B3030000}"/>
    <cellStyle name="Migliaia [0] 33 2" xfId="2042" xr:uid="{00000000-0005-0000-0000-0000B4030000}"/>
    <cellStyle name="Migliaia [0] 33 2 2" xfId="3490" xr:uid="{00000000-0005-0000-0000-0000B5030000}"/>
    <cellStyle name="Migliaia [0] 33 2 3" xfId="3491" xr:uid="{00000000-0005-0000-0000-0000B6030000}"/>
    <cellStyle name="Migliaia [0] 33 3" xfId="3492" xr:uid="{00000000-0005-0000-0000-0000B7030000}"/>
    <cellStyle name="Migliaia [0] 33 4" xfId="3493" xr:uid="{00000000-0005-0000-0000-0000B8030000}"/>
    <cellStyle name="Migliaia [0] 34" xfId="112" xr:uid="{00000000-0005-0000-0000-0000B9030000}"/>
    <cellStyle name="Migliaia [0] 34 2" xfId="2043" xr:uid="{00000000-0005-0000-0000-0000BA030000}"/>
    <cellStyle name="Migliaia [0] 34 2 2" xfId="3494" xr:uid="{00000000-0005-0000-0000-0000BB030000}"/>
    <cellStyle name="Migliaia [0] 34 2 3" xfId="3495" xr:uid="{00000000-0005-0000-0000-0000BC030000}"/>
    <cellStyle name="Migliaia [0] 34 3" xfId="3496" xr:uid="{00000000-0005-0000-0000-0000BD030000}"/>
    <cellStyle name="Migliaia [0] 34 4" xfId="3497" xr:uid="{00000000-0005-0000-0000-0000BE030000}"/>
    <cellStyle name="Migliaia [0] 35" xfId="113" xr:uid="{00000000-0005-0000-0000-0000BF030000}"/>
    <cellStyle name="Migliaia [0] 35 2" xfId="2044" xr:uid="{00000000-0005-0000-0000-0000C0030000}"/>
    <cellStyle name="Migliaia [0] 35 2 2" xfId="3498" xr:uid="{00000000-0005-0000-0000-0000C1030000}"/>
    <cellStyle name="Migliaia [0] 35 2 3" xfId="3499" xr:uid="{00000000-0005-0000-0000-0000C2030000}"/>
    <cellStyle name="Migliaia [0] 35 3" xfId="3500" xr:uid="{00000000-0005-0000-0000-0000C3030000}"/>
    <cellStyle name="Migliaia [0] 35 4" xfId="3501" xr:uid="{00000000-0005-0000-0000-0000C4030000}"/>
    <cellStyle name="Migliaia [0] 36" xfId="114" xr:uid="{00000000-0005-0000-0000-0000C5030000}"/>
    <cellStyle name="Migliaia [0] 36 2" xfId="2045" xr:uid="{00000000-0005-0000-0000-0000C6030000}"/>
    <cellStyle name="Migliaia [0] 36 2 2" xfId="3502" xr:uid="{00000000-0005-0000-0000-0000C7030000}"/>
    <cellStyle name="Migliaia [0] 36 2 3" xfId="3503" xr:uid="{00000000-0005-0000-0000-0000C8030000}"/>
    <cellStyle name="Migliaia [0] 36 3" xfId="3504" xr:uid="{00000000-0005-0000-0000-0000C9030000}"/>
    <cellStyle name="Migliaia [0] 36 4" xfId="3505" xr:uid="{00000000-0005-0000-0000-0000CA030000}"/>
    <cellStyle name="Migliaia [0] 37" xfId="115" xr:uid="{00000000-0005-0000-0000-0000CB030000}"/>
    <cellStyle name="Migliaia [0] 37 2" xfId="2046" xr:uid="{00000000-0005-0000-0000-0000CC030000}"/>
    <cellStyle name="Migliaia [0] 37 2 2" xfId="3506" xr:uid="{00000000-0005-0000-0000-0000CD030000}"/>
    <cellStyle name="Migliaia [0] 37 2 3" xfId="3507" xr:uid="{00000000-0005-0000-0000-0000CE030000}"/>
    <cellStyle name="Migliaia [0] 37 3" xfId="3508" xr:uid="{00000000-0005-0000-0000-0000CF030000}"/>
    <cellStyle name="Migliaia [0] 37 4" xfId="3509" xr:uid="{00000000-0005-0000-0000-0000D0030000}"/>
    <cellStyle name="Migliaia [0] 38" xfId="116" xr:uid="{00000000-0005-0000-0000-0000D1030000}"/>
    <cellStyle name="Migliaia [0] 38 2" xfId="2047" xr:uid="{00000000-0005-0000-0000-0000D2030000}"/>
    <cellStyle name="Migliaia [0] 38 2 2" xfId="3510" xr:uid="{00000000-0005-0000-0000-0000D3030000}"/>
    <cellStyle name="Migliaia [0] 38 2 3" xfId="3511" xr:uid="{00000000-0005-0000-0000-0000D4030000}"/>
    <cellStyle name="Migliaia [0] 38 3" xfId="3512" xr:uid="{00000000-0005-0000-0000-0000D5030000}"/>
    <cellStyle name="Migliaia [0] 38 4" xfId="3513" xr:uid="{00000000-0005-0000-0000-0000D6030000}"/>
    <cellStyle name="Migliaia [0] 39" xfId="117" xr:uid="{00000000-0005-0000-0000-0000D7030000}"/>
    <cellStyle name="Migliaia [0] 39 2" xfId="2048" xr:uid="{00000000-0005-0000-0000-0000D8030000}"/>
    <cellStyle name="Migliaia [0] 39 2 2" xfId="3514" xr:uid="{00000000-0005-0000-0000-0000D9030000}"/>
    <cellStyle name="Migliaia [0] 39 2 3" xfId="3515" xr:uid="{00000000-0005-0000-0000-0000DA030000}"/>
    <cellStyle name="Migliaia [0] 39 3" xfId="3516" xr:uid="{00000000-0005-0000-0000-0000DB030000}"/>
    <cellStyle name="Migliaia [0] 39 4" xfId="3517" xr:uid="{00000000-0005-0000-0000-0000DC030000}"/>
    <cellStyle name="Migliaia [0] 4" xfId="118" xr:uid="{00000000-0005-0000-0000-0000DD030000}"/>
    <cellStyle name="Migliaia [0] 4 2" xfId="2049" xr:uid="{00000000-0005-0000-0000-0000DE030000}"/>
    <cellStyle name="Migliaia [0] 4 2 2" xfId="3518" xr:uid="{00000000-0005-0000-0000-0000DF030000}"/>
    <cellStyle name="Migliaia [0] 4 2 3" xfId="3519" xr:uid="{00000000-0005-0000-0000-0000E0030000}"/>
    <cellStyle name="Migliaia [0] 4 3" xfId="3520" xr:uid="{00000000-0005-0000-0000-0000E1030000}"/>
    <cellStyle name="Migliaia [0] 4 4" xfId="3521" xr:uid="{00000000-0005-0000-0000-0000E2030000}"/>
    <cellStyle name="Migliaia [0] 40" xfId="119" xr:uid="{00000000-0005-0000-0000-0000E3030000}"/>
    <cellStyle name="Migliaia [0] 40 2" xfId="2050" xr:uid="{00000000-0005-0000-0000-0000E4030000}"/>
    <cellStyle name="Migliaia [0] 40 2 2" xfId="3522" xr:uid="{00000000-0005-0000-0000-0000E5030000}"/>
    <cellStyle name="Migliaia [0] 40 2 3" xfId="3523" xr:uid="{00000000-0005-0000-0000-0000E6030000}"/>
    <cellStyle name="Migliaia [0] 40 3" xfId="3524" xr:uid="{00000000-0005-0000-0000-0000E7030000}"/>
    <cellStyle name="Migliaia [0] 40 4" xfId="3525" xr:uid="{00000000-0005-0000-0000-0000E8030000}"/>
    <cellStyle name="Migliaia [0] 41" xfId="120" xr:uid="{00000000-0005-0000-0000-0000E9030000}"/>
    <cellStyle name="Migliaia [0] 41 2" xfId="2051" xr:uid="{00000000-0005-0000-0000-0000EA030000}"/>
    <cellStyle name="Migliaia [0] 41 2 2" xfId="3526" xr:uid="{00000000-0005-0000-0000-0000EB030000}"/>
    <cellStyle name="Migliaia [0] 41 2 3" xfId="3527" xr:uid="{00000000-0005-0000-0000-0000EC030000}"/>
    <cellStyle name="Migliaia [0] 41 3" xfId="3528" xr:uid="{00000000-0005-0000-0000-0000ED030000}"/>
    <cellStyle name="Migliaia [0] 41 4" xfId="3529" xr:uid="{00000000-0005-0000-0000-0000EE030000}"/>
    <cellStyle name="Migliaia [0] 42" xfId="121" xr:uid="{00000000-0005-0000-0000-0000EF030000}"/>
    <cellStyle name="Migliaia [0] 42 2" xfId="2052" xr:uid="{00000000-0005-0000-0000-0000F0030000}"/>
    <cellStyle name="Migliaia [0] 42 2 2" xfId="3530" xr:uid="{00000000-0005-0000-0000-0000F1030000}"/>
    <cellStyle name="Migliaia [0] 42 2 3" xfId="3531" xr:uid="{00000000-0005-0000-0000-0000F2030000}"/>
    <cellStyle name="Migliaia [0] 42 3" xfId="3532" xr:uid="{00000000-0005-0000-0000-0000F3030000}"/>
    <cellStyle name="Migliaia [0] 42 4" xfId="3533" xr:uid="{00000000-0005-0000-0000-0000F4030000}"/>
    <cellStyle name="Migliaia [0] 43" xfId="122" xr:uid="{00000000-0005-0000-0000-0000F5030000}"/>
    <cellStyle name="Migliaia [0] 43 2" xfId="2053" xr:uid="{00000000-0005-0000-0000-0000F6030000}"/>
    <cellStyle name="Migliaia [0] 43 2 2" xfId="3534" xr:uid="{00000000-0005-0000-0000-0000F7030000}"/>
    <cellStyle name="Migliaia [0] 43 2 3" xfId="3535" xr:uid="{00000000-0005-0000-0000-0000F8030000}"/>
    <cellStyle name="Migliaia [0] 43 3" xfId="3536" xr:uid="{00000000-0005-0000-0000-0000F9030000}"/>
    <cellStyle name="Migliaia [0] 43 4" xfId="3537" xr:uid="{00000000-0005-0000-0000-0000FA030000}"/>
    <cellStyle name="Migliaia [0] 44" xfId="123" xr:uid="{00000000-0005-0000-0000-0000FB030000}"/>
    <cellStyle name="Migliaia [0] 44 2" xfId="2054" xr:uid="{00000000-0005-0000-0000-0000FC030000}"/>
    <cellStyle name="Migliaia [0] 44 2 2" xfId="3538" xr:uid="{00000000-0005-0000-0000-0000FD030000}"/>
    <cellStyle name="Migliaia [0] 44 2 3" xfId="3539" xr:uid="{00000000-0005-0000-0000-0000FE030000}"/>
    <cellStyle name="Migliaia [0] 44 3" xfId="3540" xr:uid="{00000000-0005-0000-0000-0000FF030000}"/>
    <cellStyle name="Migliaia [0] 44 4" xfId="3541" xr:uid="{00000000-0005-0000-0000-000000040000}"/>
    <cellStyle name="Migliaia [0] 45" xfId="124" xr:uid="{00000000-0005-0000-0000-000001040000}"/>
    <cellStyle name="Migliaia [0] 45 2" xfId="2055" xr:uid="{00000000-0005-0000-0000-000002040000}"/>
    <cellStyle name="Migliaia [0] 45 2 2" xfId="3542" xr:uid="{00000000-0005-0000-0000-000003040000}"/>
    <cellStyle name="Migliaia [0] 45 2 3" xfId="3543" xr:uid="{00000000-0005-0000-0000-000004040000}"/>
    <cellStyle name="Migliaia [0] 45 3" xfId="3544" xr:uid="{00000000-0005-0000-0000-000005040000}"/>
    <cellStyle name="Migliaia [0] 45 4" xfId="3545" xr:uid="{00000000-0005-0000-0000-000006040000}"/>
    <cellStyle name="Migliaia [0] 46" xfId="125" xr:uid="{00000000-0005-0000-0000-000007040000}"/>
    <cellStyle name="Migliaia [0] 46 2" xfId="2056" xr:uid="{00000000-0005-0000-0000-000008040000}"/>
    <cellStyle name="Migliaia [0] 46 2 2" xfId="3546" xr:uid="{00000000-0005-0000-0000-000009040000}"/>
    <cellStyle name="Migliaia [0] 46 2 3" xfId="3547" xr:uid="{00000000-0005-0000-0000-00000A040000}"/>
    <cellStyle name="Migliaia [0] 46 3" xfId="3548" xr:uid="{00000000-0005-0000-0000-00000B040000}"/>
    <cellStyle name="Migliaia [0] 46 4" xfId="3549" xr:uid="{00000000-0005-0000-0000-00000C040000}"/>
    <cellStyle name="Migliaia [0] 47" xfId="126" xr:uid="{00000000-0005-0000-0000-00000D040000}"/>
    <cellStyle name="Migliaia [0] 47 2" xfId="2057" xr:uid="{00000000-0005-0000-0000-00000E040000}"/>
    <cellStyle name="Migliaia [0] 47 2 2" xfId="3550" xr:uid="{00000000-0005-0000-0000-00000F040000}"/>
    <cellStyle name="Migliaia [0] 47 2 3" xfId="3551" xr:uid="{00000000-0005-0000-0000-000010040000}"/>
    <cellStyle name="Migliaia [0] 47 3" xfId="3552" xr:uid="{00000000-0005-0000-0000-000011040000}"/>
    <cellStyle name="Migliaia [0] 47 4" xfId="3553" xr:uid="{00000000-0005-0000-0000-000012040000}"/>
    <cellStyle name="Migliaia [0] 48" xfId="127" xr:uid="{00000000-0005-0000-0000-000013040000}"/>
    <cellStyle name="Migliaia [0] 48 2" xfId="2058" xr:uid="{00000000-0005-0000-0000-000014040000}"/>
    <cellStyle name="Migliaia [0] 48 2 2" xfId="3554" xr:uid="{00000000-0005-0000-0000-000015040000}"/>
    <cellStyle name="Migliaia [0] 48 2 3" xfId="3555" xr:uid="{00000000-0005-0000-0000-000016040000}"/>
    <cellStyle name="Migliaia [0] 48 3" xfId="3556" xr:uid="{00000000-0005-0000-0000-000017040000}"/>
    <cellStyle name="Migliaia [0] 48 4" xfId="3557" xr:uid="{00000000-0005-0000-0000-000018040000}"/>
    <cellStyle name="Migliaia [0] 49" xfId="128" xr:uid="{00000000-0005-0000-0000-000019040000}"/>
    <cellStyle name="Migliaia [0] 49 2" xfId="2059" xr:uid="{00000000-0005-0000-0000-00001A040000}"/>
    <cellStyle name="Migliaia [0] 49 2 2" xfId="3558" xr:uid="{00000000-0005-0000-0000-00001B040000}"/>
    <cellStyle name="Migliaia [0] 49 2 3" xfId="3559" xr:uid="{00000000-0005-0000-0000-00001C040000}"/>
    <cellStyle name="Migliaia [0] 49 3" xfId="3560" xr:uid="{00000000-0005-0000-0000-00001D040000}"/>
    <cellStyle name="Migliaia [0] 49 4" xfId="3561" xr:uid="{00000000-0005-0000-0000-00001E040000}"/>
    <cellStyle name="Migliaia [0] 5" xfId="129" xr:uid="{00000000-0005-0000-0000-00001F040000}"/>
    <cellStyle name="Migliaia [0] 5 2" xfId="2060" xr:uid="{00000000-0005-0000-0000-000020040000}"/>
    <cellStyle name="Migliaia [0] 5 2 2" xfId="3562" xr:uid="{00000000-0005-0000-0000-000021040000}"/>
    <cellStyle name="Migliaia [0] 5 2 3" xfId="3563" xr:uid="{00000000-0005-0000-0000-000022040000}"/>
    <cellStyle name="Migliaia [0] 5 3" xfId="3564" xr:uid="{00000000-0005-0000-0000-000023040000}"/>
    <cellStyle name="Migliaia [0] 5 4" xfId="3565" xr:uid="{00000000-0005-0000-0000-000024040000}"/>
    <cellStyle name="Migliaia [0] 50" xfId="130" xr:uid="{00000000-0005-0000-0000-000025040000}"/>
    <cellStyle name="Migliaia [0] 50 2" xfId="2061" xr:uid="{00000000-0005-0000-0000-000026040000}"/>
    <cellStyle name="Migliaia [0] 50 2 2" xfId="3566" xr:uid="{00000000-0005-0000-0000-000027040000}"/>
    <cellStyle name="Migliaia [0] 50 2 3" xfId="3567" xr:uid="{00000000-0005-0000-0000-000028040000}"/>
    <cellStyle name="Migliaia [0] 50 3" xfId="3568" xr:uid="{00000000-0005-0000-0000-000029040000}"/>
    <cellStyle name="Migliaia [0] 50 4" xfId="3569" xr:uid="{00000000-0005-0000-0000-00002A040000}"/>
    <cellStyle name="Migliaia [0] 51" xfId="131" xr:uid="{00000000-0005-0000-0000-00002B040000}"/>
    <cellStyle name="Migliaia [0] 51 2" xfId="2062" xr:uid="{00000000-0005-0000-0000-00002C040000}"/>
    <cellStyle name="Migliaia [0] 51 2 2" xfId="3570" xr:uid="{00000000-0005-0000-0000-00002D040000}"/>
    <cellStyle name="Migliaia [0] 51 2 3" xfId="3571" xr:uid="{00000000-0005-0000-0000-00002E040000}"/>
    <cellStyle name="Migliaia [0] 51 3" xfId="3572" xr:uid="{00000000-0005-0000-0000-00002F040000}"/>
    <cellStyle name="Migliaia [0] 51 4" xfId="3573" xr:uid="{00000000-0005-0000-0000-000030040000}"/>
    <cellStyle name="Migliaia [0] 52" xfId="132" xr:uid="{00000000-0005-0000-0000-000031040000}"/>
    <cellStyle name="Migliaia [0] 52 2" xfId="2063" xr:uid="{00000000-0005-0000-0000-000032040000}"/>
    <cellStyle name="Migliaia [0] 52 2 2" xfId="3574" xr:uid="{00000000-0005-0000-0000-000033040000}"/>
    <cellStyle name="Migliaia [0] 52 2 3" xfId="3575" xr:uid="{00000000-0005-0000-0000-000034040000}"/>
    <cellStyle name="Migliaia [0] 52 3" xfId="3576" xr:uid="{00000000-0005-0000-0000-000035040000}"/>
    <cellStyle name="Migliaia [0] 52 4" xfId="3577" xr:uid="{00000000-0005-0000-0000-000036040000}"/>
    <cellStyle name="Migliaia [0] 53" xfId="133" xr:uid="{00000000-0005-0000-0000-000037040000}"/>
    <cellStyle name="Migliaia [0] 53 2" xfId="2064" xr:uid="{00000000-0005-0000-0000-000038040000}"/>
    <cellStyle name="Migliaia [0] 53 2 2" xfId="3578" xr:uid="{00000000-0005-0000-0000-000039040000}"/>
    <cellStyle name="Migliaia [0] 53 2 3" xfId="3579" xr:uid="{00000000-0005-0000-0000-00003A040000}"/>
    <cellStyle name="Migliaia [0] 53 3" xfId="3580" xr:uid="{00000000-0005-0000-0000-00003B040000}"/>
    <cellStyle name="Migliaia [0] 53 4" xfId="3581" xr:uid="{00000000-0005-0000-0000-00003C040000}"/>
    <cellStyle name="Migliaia [0] 54" xfId="134" xr:uid="{00000000-0005-0000-0000-00003D040000}"/>
    <cellStyle name="Migliaia [0] 54 2" xfId="2065" xr:uid="{00000000-0005-0000-0000-00003E040000}"/>
    <cellStyle name="Migliaia [0] 54 2 2" xfId="3582" xr:uid="{00000000-0005-0000-0000-00003F040000}"/>
    <cellStyle name="Migliaia [0] 54 2 3" xfId="3583" xr:uid="{00000000-0005-0000-0000-000040040000}"/>
    <cellStyle name="Migliaia [0] 54 3" xfId="3584" xr:uid="{00000000-0005-0000-0000-000041040000}"/>
    <cellStyle name="Migliaia [0] 54 4" xfId="3585" xr:uid="{00000000-0005-0000-0000-000042040000}"/>
    <cellStyle name="Migliaia [0] 55" xfId="135" xr:uid="{00000000-0005-0000-0000-000043040000}"/>
    <cellStyle name="Migliaia [0] 55 2" xfId="2066" xr:uid="{00000000-0005-0000-0000-000044040000}"/>
    <cellStyle name="Migliaia [0] 55 2 2" xfId="3586" xr:uid="{00000000-0005-0000-0000-000045040000}"/>
    <cellStyle name="Migliaia [0] 55 2 3" xfId="3587" xr:uid="{00000000-0005-0000-0000-000046040000}"/>
    <cellStyle name="Migliaia [0] 55 3" xfId="3588" xr:uid="{00000000-0005-0000-0000-000047040000}"/>
    <cellStyle name="Migliaia [0] 55 4" xfId="3589" xr:uid="{00000000-0005-0000-0000-000048040000}"/>
    <cellStyle name="Migliaia [0] 56" xfId="136" xr:uid="{00000000-0005-0000-0000-000049040000}"/>
    <cellStyle name="Migliaia [0] 56 2" xfId="2067" xr:uid="{00000000-0005-0000-0000-00004A040000}"/>
    <cellStyle name="Migliaia [0] 56 2 2" xfId="3590" xr:uid="{00000000-0005-0000-0000-00004B040000}"/>
    <cellStyle name="Migliaia [0] 56 2 3" xfId="3591" xr:uid="{00000000-0005-0000-0000-00004C040000}"/>
    <cellStyle name="Migliaia [0] 56 3" xfId="3592" xr:uid="{00000000-0005-0000-0000-00004D040000}"/>
    <cellStyle name="Migliaia [0] 56 4" xfId="3593" xr:uid="{00000000-0005-0000-0000-00004E040000}"/>
    <cellStyle name="Migliaia [0] 57" xfId="137" xr:uid="{00000000-0005-0000-0000-00004F040000}"/>
    <cellStyle name="Migliaia [0] 57 2" xfId="2068" xr:uid="{00000000-0005-0000-0000-000050040000}"/>
    <cellStyle name="Migliaia [0] 57 2 2" xfId="3594" xr:uid="{00000000-0005-0000-0000-000051040000}"/>
    <cellStyle name="Migliaia [0] 57 2 3" xfId="3595" xr:uid="{00000000-0005-0000-0000-000052040000}"/>
    <cellStyle name="Migliaia [0] 57 3" xfId="3596" xr:uid="{00000000-0005-0000-0000-000053040000}"/>
    <cellStyle name="Migliaia [0] 57 4" xfId="3597" xr:uid="{00000000-0005-0000-0000-000054040000}"/>
    <cellStyle name="Migliaia [0] 58" xfId="138" xr:uid="{00000000-0005-0000-0000-000055040000}"/>
    <cellStyle name="Migliaia [0] 58 2" xfId="2069" xr:uid="{00000000-0005-0000-0000-000056040000}"/>
    <cellStyle name="Migliaia [0] 58 2 2" xfId="3598" xr:uid="{00000000-0005-0000-0000-000057040000}"/>
    <cellStyle name="Migliaia [0] 58 2 3" xfId="3599" xr:uid="{00000000-0005-0000-0000-000058040000}"/>
    <cellStyle name="Migliaia [0] 58 3" xfId="3600" xr:uid="{00000000-0005-0000-0000-000059040000}"/>
    <cellStyle name="Migliaia [0] 58 4" xfId="3601" xr:uid="{00000000-0005-0000-0000-00005A040000}"/>
    <cellStyle name="Migliaia [0] 59" xfId="139" xr:uid="{00000000-0005-0000-0000-00005B040000}"/>
    <cellStyle name="Migliaia [0] 59 2" xfId="2070" xr:uid="{00000000-0005-0000-0000-00005C040000}"/>
    <cellStyle name="Migliaia [0] 59 2 2" xfId="3602" xr:uid="{00000000-0005-0000-0000-00005D040000}"/>
    <cellStyle name="Migliaia [0] 59 2 3" xfId="3603" xr:uid="{00000000-0005-0000-0000-00005E040000}"/>
    <cellStyle name="Migliaia [0] 59 3" xfId="3604" xr:uid="{00000000-0005-0000-0000-00005F040000}"/>
    <cellStyle name="Migliaia [0] 59 4" xfId="3605" xr:uid="{00000000-0005-0000-0000-000060040000}"/>
    <cellStyle name="Migliaia [0] 6" xfId="140" xr:uid="{00000000-0005-0000-0000-000061040000}"/>
    <cellStyle name="Migliaia [0] 6 2" xfId="2071" xr:uid="{00000000-0005-0000-0000-000062040000}"/>
    <cellStyle name="Migliaia [0] 6 2 2" xfId="3606" xr:uid="{00000000-0005-0000-0000-000063040000}"/>
    <cellStyle name="Migliaia [0] 6 2 3" xfId="3607" xr:uid="{00000000-0005-0000-0000-000064040000}"/>
    <cellStyle name="Migliaia [0] 6 3" xfId="3608" xr:uid="{00000000-0005-0000-0000-000065040000}"/>
    <cellStyle name="Migliaia [0] 6 4" xfId="3609" xr:uid="{00000000-0005-0000-0000-000066040000}"/>
    <cellStyle name="Migliaia [0] 7" xfId="141" xr:uid="{00000000-0005-0000-0000-000067040000}"/>
    <cellStyle name="Migliaia [0] 7 2" xfId="2072" xr:uid="{00000000-0005-0000-0000-000068040000}"/>
    <cellStyle name="Migliaia [0] 7 2 2" xfId="3610" xr:uid="{00000000-0005-0000-0000-000069040000}"/>
    <cellStyle name="Migliaia [0] 7 2 3" xfId="3611" xr:uid="{00000000-0005-0000-0000-00006A040000}"/>
    <cellStyle name="Migliaia [0] 7 3" xfId="3612" xr:uid="{00000000-0005-0000-0000-00006B040000}"/>
    <cellStyle name="Migliaia [0] 7 4" xfId="3613" xr:uid="{00000000-0005-0000-0000-00006C040000}"/>
    <cellStyle name="Migliaia [0] 8" xfId="142" xr:uid="{00000000-0005-0000-0000-00006D040000}"/>
    <cellStyle name="Migliaia [0] 8 2" xfId="2073" xr:uid="{00000000-0005-0000-0000-00006E040000}"/>
    <cellStyle name="Migliaia [0] 8 2 2" xfId="3614" xr:uid="{00000000-0005-0000-0000-00006F040000}"/>
    <cellStyle name="Migliaia [0] 8 2 3" xfId="3615" xr:uid="{00000000-0005-0000-0000-000070040000}"/>
    <cellStyle name="Migliaia [0] 8 3" xfId="3616" xr:uid="{00000000-0005-0000-0000-000071040000}"/>
    <cellStyle name="Migliaia [0] 8 4" xfId="3617" xr:uid="{00000000-0005-0000-0000-000072040000}"/>
    <cellStyle name="Migliaia [0] 9" xfId="143" xr:uid="{00000000-0005-0000-0000-000073040000}"/>
    <cellStyle name="Migliaia [0] 9 2" xfId="2074" xr:uid="{00000000-0005-0000-0000-000074040000}"/>
    <cellStyle name="Migliaia [0] 9 2 2" xfId="3618" xr:uid="{00000000-0005-0000-0000-000075040000}"/>
    <cellStyle name="Migliaia [0] 9 2 3" xfId="3619" xr:uid="{00000000-0005-0000-0000-000076040000}"/>
    <cellStyle name="Migliaia [0] 9 3" xfId="3620" xr:uid="{00000000-0005-0000-0000-000077040000}"/>
    <cellStyle name="Migliaia [0] 9 4" xfId="3621" xr:uid="{00000000-0005-0000-0000-000078040000}"/>
    <cellStyle name="Migliaia 10" xfId="144" xr:uid="{00000000-0005-0000-0000-000079040000}"/>
    <cellStyle name="Migliaia 10 2" xfId="490" xr:uid="{00000000-0005-0000-0000-00007A040000}"/>
    <cellStyle name="Migliaia 10 2 2" xfId="2319" xr:uid="{00000000-0005-0000-0000-00007B040000}"/>
    <cellStyle name="Migliaia 10 2 2 2" xfId="3622" xr:uid="{00000000-0005-0000-0000-00007C040000}"/>
    <cellStyle name="Migliaia 10 2 3" xfId="3623" xr:uid="{00000000-0005-0000-0000-00007D040000}"/>
    <cellStyle name="Migliaia 10 3" xfId="967" xr:uid="{00000000-0005-0000-0000-00007E040000}"/>
    <cellStyle name="Migliaia 10 3 2" xfId="968" xr:uid="{00000000-0005-0000-0000-00007F040000}"/>
    <cellStyle name="Migliaia 10 3 2 2" xfId="3624" xr:uid="{00000000-0005-0000-0000-000080040000}"/>
    <cellStyle name="Migliaia 10 3 2 3" xfId="3625" xr:uid="{00000000-0005-0000-0000-000081040000}"/>
    <cellStyle name="Migliaia 10 3 3" xfId="969" xr:uid="{00000000-0005-0000-0000-000082040000}"/>
    <cellStyle name="Migliaia 10 3 3 2" xfId="2321" xr:uid="{00000000-0005-0000-0000-000083040000}"/>
    <cellStyle name="Migliaia 10 3 4" xfId="2320" xr:uid="{00000000-0005-0000-0000-000084040000}"/>
    <cellStyle name="Migliaia 10 3 5" xfId="3626" xr:uid="{00000000-0005-0000-0000-000085040000}"/>
    <cellStyle name="Migliaia 10 4" xfId="970" xr:uid="{00000000-0005-0000-0000-000086040000}"/>
    <cellStyle name="Migliaia 10 4 2" xfId="971" xr:uid="{00000000-0005-0000-0000-000087040000}"/>
    <cellStyle name="Migliaia 10 4 2 2" xfId="2323" xr:uid="{00000000-0005-0000-0000-000088040000}"/>
    <cellStyle name="Migliaia 10 4 2 3" xfId="3627" xr:uid="{00000000-0005-0000-0000-000089040000}"/>
    <cellStyle name="Migliaia 10 4 3" xfId="2322" xr:uid="{00000000-0005-0000-0000-00008A040000}"/>
    <cellStyle name="Migliaia 10 4 4" xfId="3628" xr:uid="{00000000-0005-0000-0000-00008B040000}"/>
    <cellStyle name="Migliaia 10 5" xfId="972" xr:uid="{00000000-0005-0000-0000-00008C040000}"/>
    <cellStyle name="Migliaia 10 5 2" xfId="3629" xr:uid="{00000000-0005-0000-0000-00008D040000}"/>
    <cellStyle name="Migliaia 10 6" xfId="3630" xr:uid="{00000000-0005-0000-0000-00008E040000}"/>
    <cellStyle name="Migliaia 11" xfId="145" xr:uid="{00000000-0005-0000-0000-00008F040000}"/>
    <cellStyle name="Migliaia 11 2" xfId="491" xr:uid="{00000000-0005-0000-0000-000090040000}"/>
    <cellStyle name="Migliaia 11 2 2" xfId="2324" xr:uid="{00000000-0005-0000-0000-000091040000}"/>
    <cellStyle name="Migliaia 11 2 2 2" xfId="3631" xr:uid="{00000000-0005-0000-0000-000092040000}"/>
    <cellStyle name="Migliaia 11 2 3" xfId="3632" xr:uid="{00000000-0005-0000-0000-000093040000}"/>
    <cellStyle name="Migliaia 11 3" xfId="973" xr:uid="{00000000-0005-0000-0000-000094040000}"/>
    <cellStyle name="Migliaia 11 3 2" xfId="974" xr:uid="{00000000-0005-0000-0000-000095040000}"/>
    <cellStyle name="Migliaia 11 3 2 2" xfId="3633" xr:uid="{00000000-0005-0000-0000-000096040000}"/>
    <cellStyle name="Migliaia 11 3 2 3" xfId="3634" xr:uid="{00000000-0005-0000-0000-000097040000}"/>
    <cellStyle name="Migliaia 11 3 3" xfId="975" xr:uid="{00000000-0005-0000-0000-000098040000}"/>
    <cellStyle name="Migliaia 11 3 3 2" xfId="2326" xr:uid="{00000000-0005-0000-0000-000099040000}"/>
    <cellStyle name="Migliaia 11 3 4" xfId="2325" xr:uid="{00000000-0005-0000-0000-00009A040000}"/>
    <cellStyle name="Migliaia 11 3 5" xfId="3635" xr:uid="{00000000-0005-0000-0000-00009B040000}"/>
    <cellStyle name="Migliaia 11 4" xfId="976" xr:uid="{00000000-0005-0000-0000-00009C040000}"/>
    <cellStyle name="Migliaia 11 4 2" xfId="977" xr:uid="{00000000-0005-0000-0000-00009D040000}"/>
    <cellStyle name="Migliaia 11 4 2 2" xfId="2328" xr:uid="{00000000-0005-0000-0000-00009E040000}"/>
    <cellStyle name="Migliaia 11 4 2 3" xfId="3636" xr:uid="{00000000-0005-0000-0000-00009F040000}"/>
    <cellStyle name="Migliaia 11 4 3" xfId="2327" xr:uid="{00000000-0005-0000-0000-0000A0040000}"/>
    <cellStyle name="Migliaia 11 4 4" xfId="3637" xr:uid="{00000000-0005-0000-0000-0000A1040000}"/>
    <cellStyle name="Migliaia 11 5" xfId="978" xr:uid="{00000000-0005-0000-0000-0000A2040000}"/>
    <cellStyle name="Migliaia 11 5 2" xfId="3638" xr:uid="{00000000-0005-0000-0000-0000A3040000}"/>
    <cellStyle name="Migliaia 11 6" xfId="3639" xr:uid="{00000000-0005-0000-0000-0000A4040000}"/>
    <cellStyle name="Migliaia 12" xfId="146" xr:uid="{00000000-0005-0000-0000-0000A5040000}"/>
    <cellStyle name="Migliaia 12 2" xfId="492" xr:uid="{00000000-0005-0000-0000-0000A6040000}"/>
    <cellStyle name="Migliaia 12 2 2" xfId="2329" xr:uid="{00000000-0005-0000-0000-0000A7040000}"/>
    <cellStyle name="Migliaia 12 2 2 2" xfId="3640" xr:uid="{00000000-0005-0000-0000-0000A8040000}"/>
    <cellStyle name="Migliaia 12 2 3" xfId="3641" xr:uid="{00000000-0005-0000-0000-0000A9040000}"/>
    <cellStyle name="Migliaia 12 3" xfId="979" xr:uid="{00000000-0005-0000-0000-0000AA040000}"/>
    <cellStyle name="Migliaia 12 3 2" xfId="980" xr:uid="{00000000-0005-0000-0000-0000AB040000}"/>
    <cellStyle name="Migliaia 12 3 2 2" xfId="3642" xr:uid="{00000000-0005-0000-0000-0000AC040000}"/>
    <cellStyle name="Migliaia 12 3 2 3" xfId="3643" xr:uid="{00000000-0005-0000-0000-0000AD040000}"/>
    <cellStyle name="Migliaia 12 3 3" xfId="981" xr:uid="{00000000-0005-0000-0000-0000AE040000}"/>
    <cellStyle name="Migliaia 12 3 3 2" xfId="2331" xr:uid="{00000000-0005-0000-0000-0000AF040000}"/>
    <cellStyle name="Migliaia 12 3 4" xfId="2330" xr:uid="{00000000-0005-0000-0000-0000B0040000}"/>
    <cellStyle name="Migliaia 12 3 5" xfId="3644" xr:uid="{00000000-0005-0000-0000-0000B1040000}"/>
    <cellStyle name="Migliaia 12 4" xfId="982" xr:uid="{00000000-0005-0000-0000-0000B2040000}"/>
    <cellStyle name="Migliaia 12 4 2" xfId="983" xr:uid="{00000000-0005-0000-0000-0000B3040000}"/>
    <cellStyle name="Migliaia 12 4 2 2" xfId="2333" xr:uid="{00000000-0005-0000-0000-0000B4040000}"/>
    <cellStyle name="Migliaia 12 4 2 3" xfId="3645" xr:uid="{00000000-0005-0000-0000-0000B5040000}"/>
    <cellStyle name="Migliaia 12 4 3" xfId="2332" xr:uid="{00000000-0005-0000-0000-0000B6040000}"/>
    <cellStyle name="Migliaia 12 4 4" xfId="3646" xr:uid="{00000000-0005-0000-0000-0000B7040000}"/>
    <cellStyle name="Migliaia 12 5" xfId="984" xr:uid="{00000000-0005-0000-0000-0000B8040000}"/>
    <cellStyle name="Migliaia 12 5 2" xfId="3647" xr:uid="{00000000-0005-0000-0000-0000B9040000}"/>
    <cellStyle name="Migliaia 12 6" xfId="3648" xr:uid="{00000000-0005-0000-0000-0000BA040000}"/>
    <cellStyle name="Migliaia 13" xfId="147" xr:uid="{00000000-0005-0000-0000-0000BB040000}"/>
    <cellStyle name="Migliaia 13 2" xfId="493" xr:uid="{00000000-0005-0000-0000-0000BC040000}"/>
    <cellStyle name="Migliaia 13 2 2" xfId="2334" xr:uid="{00000000-0005-0000-0000-0000BD040000}"/>
    <cellStyle name="Migliaia 13 2 2 2" xfId="3649" xr:uid="{00000000-0005-0000-0000-0000BE040000}"/>
    <cellStyle name="Migliaia 13 2 3" xfId="3650" xr:uid="{00000000-0005-0000-0000-0000BF040000}"/>
    <cellStyle name="Migliaia 13 3" xfId="985" xr:uid="{00000000-0005-0000-0000-0000C0040000}"/>
    <cellStyle name="Migliaia 13 3 2" xfId="986" xr:uid="{00000000-0005-0000-0000-0000C1040000}"/>
    <cellStyle name="Migliaia 13 3 2 2" xfId="3651" xr:uid="{00000000-0005-0000-0000-0000C2040000}"/>
    <cellStyle name="Migliaia 13 3 2 3" xfId="3652" xr:uid="{00000000-0005-0000-0000-0000C3040000}"/>
    <cellStyle name="Migliaia 13 3 3" xfId="987" xr:uid="{00000000-0005-0000-0000-0000C4040000}"/>
    <cellStyle name="Migliaia 13 3 3 2" xfId="2336" xr:uid="{00000000-0005-0000-0000-0000C5040000}"/>
    <cellStyle name="Migliaia 13 3 4" xfId="2335" xr:uid="{00000000-0005-0000-0000-0000C6040000}"/>
    <cellStyle name="Migliaia 13 3 5" xfId="3653" xr:uid="{00000000-0005-0000-0000-0000C7040000}"/>
    <cellStyle name="Migliaia 13 4" xfId="988" xr:uid="{00000000-0005-0000-0000-0000C8040000}"/>
    <cellStyle name="Migliaia 13 4 2" xfId="989" xr:uid="{00000000-0005-0000-0000-0000C9040000}"/>
    <cellStyle name="Migliaia 13 4 2 2" xfId="2338" xr:uid="{00000000-0005-0000-0000-0000CA040000}"/>
    <cellStyle name="Migliaia 13 4 2 3" xfId="3654" xr:uid="{00000000-0005-0000-0000-0000CB040000}"/>
    <cellStyle name="Migliaia 13 4 3" xfId="2337" xr:uid="{00000000-0005-0000-0000-0000CC040000}"/>
    <cellStyle name="Migliaia 13 4 4" xfId="3655" xr:uid="{00000000-0005-0000-0000-0000CD040000}"/>
    <cellStyle name="Migliaia 13 5" xfId="990" xr:uid="{00000000-0005-0000-0000-0000CE040000}"/>
    <cellStyle name="Migliaia 13 5 2" xfId="3656" xr:uid="{00000000-0005-0000-0000-0000CF040000}"/>
    <cellStyle name="Migliaia 13 6" xfId="3657" xr:uid="{00000000-0005-0000-0000-0000D0040000}"/>
    <cellStyle name="Migliaia 14" xfId="148" xr:uid="{00000000-0005-0000-0000-0000D1040000}"/>
    <cellStyle name="Migliaia 14 2" xfId="494" xr:uid="{00000000-0005-0000-0000-0000D2040000}"/>
    <cellStyle name="Migliaia 14 2 2" xfId="2339" xr:uid="{00000000-0005-0000-0000-0000D3040000}"/>
    <cellStyle name="Migliaia 14 2 2 2" xfId="3658" xr:uid="{00000000-0005-0000-0000-0000D4040000}"/>
    <cellStyle name="Migliaia 14 2 3" xfId="3659" xr:uid="{00000000-0005-0000-0000-0000D5040000}"/>
    <cellStyle name="Migliaia 14 3" xfId="991" xr:uid="{00000000-0005-0000-0000-0000D6040000}"/>
    <cellStyle name="Migliaia 14 3 2" xfId="992" xr:uid="{00000000-0005-0000-0000-0000D7040000}"/>
    <cellStyle name="Migliaia 14 3 2 2" xfId="3660" xr:uid="{00000000-0005-0000-0000-0000D8040000}"/>
    <cellStyle name="Migliaia 14 3 2 3" xfId="3661" xr:uid="{00000000-0005-0000-0000-0000D9040000}"/>
    <cellStyle name="Migliaia 14 3 3" xfId="993" xr:uid="{00000000-0005-0000-0000-0000DA040000}"/>
    <cellStyle name="Migliaia 14 3 3 2" xfId="2341" xr:uid="{00000000-0005-0000-0000-0000DB040000}"/>
    <cellStyle name="Migliaia 14 3 4" xfId="2340" xr:uid="{00000000-0005-0000-0000-0000DC040000}"/>
    <cellStyle name="Migliaia 14 3 5" xfId="3662" xr:uid="{00000000-0005-0000-0000-0000DD040000}"/>
    <cellStyle name="Migliaia 14 4" xfId="994" xr:uid="{00000000-0005-0000-0000-0000DE040000}"/>
    <cellStyle name="Migliaia 14 4 2" xfId="995" xr:uid="{00000000-0005-0000-0000-0000DF040000}"/>
    <cellStyle name="Migliaia 14 4 2 2" xfId="2343" xr:uid="{00000000-0005-0000-0000-0000E0040000}"/>
    <cellStyle name="Migliaia 14 4 2 3" xfId="3663" xr:uid="{00000000-0005-0000-0000-0000E1040000}"/>
    <cellStyle name="Migliaia 14 4 3" xfId="2342" xr:uid="{00000000-0005-0000-0000-0000E2040000}"/>
    <cellStyle name="Migliaia 14 4 4" xfId="3664" xr:uid="{00000000-0005-0000-0000-0000E3040000}"/>
    <cellStyle name="Migliaia 14 5" xfId="996" xr:uid="{00000000-0005-0000-0000-0000E4040000}"/>
    <cellStyle name="Migliaia 14 5 2" xfId="3665" xr:uid="{00000000-0005-0000-0000-0000E5040000}"/>
    <cellStyle name="Migliaia 14 6" xfId="3666" xr:uid="{00000000-0005-0000-0000-0000E6040000}"/>
    <cellStyle name="Migliaia 15" xfId="149" xr:uid="{00000000-0005-0000-0000-0000E7040000}"/>
    <cellStyle name="Migliaia 15 2" xfId="495" xr:uid="{00000000-0005-0000-0000-0000E8040000}"/>
    <cellStyle name="Migliaia 15 2 2" xfId="2344" xr:uid="{00000000-0005-0000-0000-0000E9040000}"/>
    <cellStyle name="Migliaia 15 2 2 2" xfId="3667" xr:uid="{00000000-0005-0000-0000-0000EA040000}"/>
    <cellStyle name="Migliaia 15 2 3" xfId="3668" xr:uid="{00000000-0005-0000-0000-0000EB040000}"/>
    <cellStyle name="Migliaia 15 3" xfId="997" xr:uid="{00000000-0005-0000-0000-0000EC040000}"/>
    <cellStyle name="Migliaia 15 3 2" xfId="998" xr:uid="{00000000-0005-0000-0000-0000ED040000}"/>
    <cellStyle name="Migliaia 15 3 2 2" xfId="3669" xr:uid="{00000000-0005-0000-0000-0000EE040000}"/>
    <cellStyle name="Migliaia 15 3 2 3" xfId="3670" xr:uid="{00000000-0005-0000-0000-0000EF040000}"/>
    <cellStyle name="Migliaia 15 3 3" xfId="999" xr:uid="{00000000-0005-0000-0000-0000F0040000}"/>
    <cellStyle name="Migliaia 15 3 3 2" xfId="2346" xr:uid="{00000000-0005-0000-0000-0000F1040000}"/>
    <cellStyle name="Migliaia 15 3 4" xfId="2345" xr:uid="{00000000-0005-0000-0000-0000F2040000}"/>
    <cellStyle name="Migliaia 15 3 5" xfId="3671" xr:uid="{00000000-0005-0000-0000-0000F3040000}"/>
    <cellStyle name="Migliaia 15 4" xfId="1000" xr:uid="{00000000-0005-0000-0000-0000F4040000}"/>
    <cellStyle name="Migliaia 15 4 2" xfId="1001" xr:uid="{00000000-0005-0000-0000-0000F5040000}"/>
    <cellStyle name="Migliaia 15 4 2 2" xfId="2348" xr:uid="{00000000-0005-0000-0000-0000F6040000}"/>
    <cellStyle name="Migliaia 15 4 2 3" xfId="3672" xr:uid="{00000000-0005-0000-0000-0000F7040000}"/>
    <cellStyle name="Migliaia 15 4 3" xfId="2347" xr:uid="{00000000-0005-0000-0000-0000F8040000}"/>
    <cellStyle name="Migliaia 15 4 4" xfId="3673" xr:uid="{00000000-0005-0000-0000-0000F9040000}"/>
    <cellStyle name="Migliaia 15 5" xfId="1002" xr:uid="{00000000-0005-0000-0000-0000FA040000}"/>
    <cellStyle name="Migliaia 15 5 2" xfId="3674" xr:uid="{00000000-0005-0000-0000-0000FB040000}"/>
    <cellStyle name="Migliaia 15 6" xfId="3675" xr:uid="{00000000-0005-0000-0000-0000FC040000}"/>
    <cellStyle name="Migliaia 16" xfId="150" xr:uid="{00000000-0005-0000-0000-0000FD040000}"/>
    <cellStyle name="Migliaia 16 2" xfId="496" xr:uid="{00000000-0005-0000-0000-0000FE040000}"/>
    <cellStyle name="Migliaia 16 2 2" xfId="2349" xr:uid="{00000000-0005-0000-0000-0000FF040000}"/>
    <cellStyle name="Migliaia 16 2 2 2" xfId="3676" xr:uid="{00000000-0005-0000-0000-000000050000}"/>
    <cellStyle name="Migliaia 16 2 3" xfId="3677" xr:uid="{00000000-0005-0000-0000-000001050000}"/>
    <cellStyle name="Migliaia 16 3" xfId="1003" xr:uid="{00000000-0005-0000-0000-000002050000}"/>
    <cellStyle name="Migliaia 16 3 2" xfId="1004" xr:uid="{00000000-0005-0000-0000-000003050000}"/>
    <cellStyle name="Migliaia 16 3 2 2" xfId="3678" xr:uid="{00000000-0005-0000-0000-000004050000}"/>
    <cellStyle name="Migliaia 16 3 2 3" xfId="3679" xr:uid="{00000000-0005-0000-0000-000005050000}"/>
    <cellStyle name="Migliaia 16 3 3" xfId="1005" xr:uid="{00000000-0005-0000-0000-000006050000}"/>
    <cellStyle name="Migliaia 16 3 3 2" xfId="2351" xr:uid="{00000000-0005-0000-0000-000007050000}"/>
    <cellStyle name="Migliaia 16 3 4" xfId="2350" xr:uid="{00000000-0005-0000-0000-000008050000}"/>
    <cellStyle name="Migliaia 16 3 5" xfId="3680" xr:uid="{00000000-0005-0000-0000-000009050000}"/>
    <cellStyle name="Migliaia 16 4" xfId="1006" xr:uid="{00000000-0005-0000-0000-00000A050000}"/>
    <cellStyle name="Migliaia 16 4 2" xfId="1007" xr:uid="{00000000-0005-0000-0000-00000B050000}"/>
    <cellStyle name="Migliaia 16 4 2 2" xfId="2353" xr:uid="{00000000-0005-0000-0000-00000C050000}"/>
    <cellStyle name="Migliaia 16 4 2 3" xfId="3681" xr:uid="{00000000-0005-0000-0000-00000D050000}"/>
    <cellStyle name="Migliaia 16 4 3" xfId="2352" xr:uid="{00000000-0005-0000-0000-00000E050000}"/>
    <cellStyle name="Migliaia 16 4 4" xfId="3682" xr:uid="{00000000-0005-0000-0000-00000F050000}"/>
    <cellStyle name="Migliaia 16 5" xfId="1008" xr:uid="{00000000-0005-0000-0000-000010050000}"/>
    <cellStyle name="Migliaia 16 5 2" xfId="3683" xr:uid="{00000000-0005-0000-0000-000011050000}"/>
    <cellStyle name="Migliaia 16 6" xfId="3684" xr:uid="{00000000-0005-0000-0000-000012050000}"/>
    <cellStyle name="Migliaia 17" xfId="151" xr:uid="{00000000-0005-0000-0000-000013050000}"/>
    <cellStyle name="Migliaia 17 2" xfId="497" xr:uid="{00000000-0005-0000-0000-000014050000}"/>
    <cellStyle name="Migliaia 17 2 2" xfId="2354" xr:uid="{00000000-0005-0000-0000-000015050000}"/>
    <cellStyle name="Migliaia 17 2 2 2" xfId="3685" xr:uid="{00000000-0005-0000-0000-000016050000}"/>
    <cellStyle name="Migliaia 17 2 3" xfId="3686" xr:uid="{00000000-0005-0000-0000-000017050000}"/>
    <cellStyle name="Migliaia 17 3" xfId="1009" xr:uid="{00000000-0005-0000-0000-000018050000}"/>
    <cellStyle name="Migliaia 17 3 2" xfId="1010" xr:uid="{00000000-0005-0000-0000-000019050000}"/>
    <cellStyle name="Migliaia 17 3 2 2" xfId="3687" xr:uid="{00000000-0005-0000-0000-00001A050000}"/>
    <cellStyle name="Migliaia 17 3 2 3" xfId="3688" xr:uid="{00000000-0005-0000-0000-00001B050000}"/>
    <cellStyle name="Migliaia 17 3 3" xfId="1011" xr:uid="{00000000-0005-0000-0000-00001C050000}"/>
    <cellStyle name="Migliaia 17 3 3 2" xfId="2356" xr:uid="{00000000-0005-0000-0000-00001D050000}"/>
    <cellStyle name="Migliaia 17 3 4" xfId="2355" xr:uid="{00000000-0005-0000-0000-00001E050000}"/>
    <cellStyle name="Migliaia 17 3 5" xfId="3689" xr:uid="{00000000-0005-0000-0000-00001F050000}"/>
    <cellStyle name="Migliaia 17 4" xfId="1012" xr:uid="{00000000-0005-0000-0000-000020050000}"/>
    <cellStyle name="Migliaia 17 4 2" xfId="1013" xr:uid="{00000000-0005-0000-0000-000021050000}"/>
    <cellStyle name="Migliaia 17 4 2 2" xfId="2358" xr:uid="{00000000-0005-0000-0000-000022050000}"/>
    <cellStyle name="Migliaia 17 4 2 3" xfId="3690" xr:uid="{00000000-0005-0000-0000-000023050000}"/>
    <cellStyle name="Migliaia 17 4 3" xfId="2357" xr:uid="{00000000-0005-0000-0000-000024050000}"/>
    <cellStyle name="Migliaia 17 4 4" xfId="3691" xr:uid="{00000000-0005-0000-0000-000025050000}"/>
    <cellStyle name="Migliaia 17 5" xfId="1014" xr:uid="{00000000-0005-0000-0000-000026050000}"/>
    <cellStyle name="Migliaia 17 5 2" xfId="3692" xr:uid="{00000000-0005-0000-0000-000027050000}"/>
    <cellStyle name="Migliaia 17 6" xfId="3693" xr:uid="{00000000-0005-0000-0000-000028050000}"/>
    <cellStyle name="Migliaia 18" xfId="152" xr:uid="{00000000-0005-0000-0000-000029050000}"/>
    <cellStyle name="Migliaia 18 2" xfId="498" xr:uid="{00000000-0005-0000-0000-00002A050000}"/>
    <cellStyle name="Migliaia 18 2 2" xfId="2359" xr:uid="{00000000-0005-0000-0000-00002B050000}"/>
    <cellStyle name="Migliaia 18 2 2 2" xfId="3694" xr:uid="{00000000-0005-0000-0000-00002C050000}"/>
    <cellStyle name="Migliaia 18 2 3" xfId="3695" xr:uid="{00000000-0005-0000-0000-00002D050000}"/>
    <cellStyle name="Migliaia 18 3" xfId="1015" xr:uid="{00000000-0005-0000-0000-00002E050000}"/>
    <cellStyle name="Migliaia 18 3 2" xfId="1016" xr:uid="{00000000-0005-0000-0000-00002F050000}"/>
    <cellStyle name="Migliaia 18 3 2 2" xfId="3696" xr:uid="{00000000-0005-0000-0000-000030050000}"/>
    <cellStyle name="Migliaia 18 3 2 3" xfId="3697" xr:uid="{00000000-0005-0000-0000-000031050000}"/>
    <cellStyle name="Migliaia 18 3 3" xfId="1017" xr:uid="{00000000-0005-0000-0000-000032050000}"/>
    <cellStyle name="Migliaia 18 3 3 2" xfId="2361" xr:uid="{00000000-0005-0000-0000-000033050000}"/>
    <cellStyle name="Migliaia 18 3 4" xfId="2360" xr:uid="{00000000-0005-0000-0000-000034050000}"/>
    <cellStyle name="Migliaia 18 3 5" xfId="3698" xr:uid="{00000000-0005-0000-0000-000035050000}"/>
    <cellStyle name="Migliaia 18 4" xfId="1018" xr:uid="{00000000-0005-0000-0000-000036050000}"/>
    <cellStyle name="Migliaia 18 4 2" xfId="1019" xr:uid="{00000000-0005-0000-0000-000037050000}"/>
    <cellStyle name="Migliaia 18 4 2 2" xfId="2363" xr:uid="{00000000-0005-0000-0000-000038050000}"/>
    <cellStyle name="Migliaia 18 4 2 3" xfId="3699" xr:uid="{00000000-0005-0000-0000-000039050000}"/>
    <cellStyle name="Migliaia 18 4 3" xfId="2362" xr:uid="{00000000-0005-0000-0000-00003A050000}"/>
    <cellStyle name="Migliaia 18 4 4" xfId="3700" xr:uid="{00000000-0005-0000-0000-00003B050000}"/>
    <cellStyle name="Migliaia 18 5" xfId="1020" xr:uid="{00000000-0005-0000-0000-00003C050000}"/>
    <cellStyle name="Migliaia 18 5 2" xfId="3701" xr:uid="{00000000-0005-0000-0000-00003D050000}"/>
    <cellStyle name="Migliaia 18 6" xfId="3702" xr:uid="{00000000-0005-0000-0000-00003E050000}"/>
    <cellStyle name="Migliaia 19" xfId="153" xr:uid="{00000000-0005-0000-0000-00003F050000}"/>
    <cellStyle name="Migliaia 19 2" xfId="499" xr:uid="{00000000-0005-0000-0000-000040050000}"/>
    <cellStyle name="Migliaia 19 2 2" xfId="2364" xr:uid="{00000000-0005-0000-0000-000041050000}"/>
    <cellStyle name="Migliaia 19 2 2 2" xfId="3703" xr:uid="{00000000-0005-0000-0000-000042050000}"/>
    <cellStyle name="Migliaia 19 2 3" xfId="3704" xr:uid="{00000000-0005-0000-0000-000043050000}"/>
    <cellStyle name="Migliaia 19 3" xfId="1021" xr:uid="{00000000-0005-0000-0000-000044050000}"/>
    <cellStyle name="Migliaia 19 3 2" xfId="1022" xr:uid="{00000000-0005-0000-0000-000045050000}"/>
    <cellStyle name="Migliaia 19 3 2 2" xfId="3705" xr:uid="{00000000-0005-0000-0000-000046050000}"/>
    <cellStyle name="Migliaia 19 3 2 3" xfId="3706" xr:uid="{00000000-0005-0000-0000-000047050000}"/>
    <cellStyle name="Migliaia 19 3 3" xfId="1023" xr:uid="{00000000-0005-0000-0000-000048050000}"/>
    <cellStyle name="Migliaia 19 3 3 2" xfId="2366" xr:uid="{00000000-0005-0000-0000-000049050000}"/>
    <cellStyle name="Migliaia 19 3 4" xfId="2365" xr:uid="{00000000-0005-0000-0000-00004A050000}"/>
    <cellStyle name="Migliaia 19 3 5" xfId="3707" xr:uid="{00000000-0005-0000-0000-00004B050000}"/>
    <cellStyle name="Migliaia 19 4" xfId="1024" xr:uid="{00000000-0005-0000-0000-00004C050000}"/>
    <cellStyle name="Migliaia 19 4 2" xfId="1025" xr:uid="{00000000-0005-0000-0000-00004D050000}"/>
    <cellStyle name="Migliaia 19 4 2 2" xfId="2368" xr:uid="{00000000-0005-0000-0000-00004E050000}"/>
    <cellStyle name="Migliaia 19 4 2 3" xfId="3708" xr:uid="{00000000-0005-0000-0000-00004F050000}"/>
    <cellStyle name="Migliaia 19 4 3" xfId="2367" xr:uid="{00000000-0005-0000-0000-000050050000}"/>
    <cellStyle name="Migliaia 19 4 4" xfId="3709" xr:uid="{00000000-0005-0000-0000-000051050000}"/>
    <cellStyle name="Migliaia 19 5" xfId="1026" xr:uid="{00000000-0005-0000-0000-000052050000}"/>
    <cellStyle name="Migliaia 19 5 2" xfId="3710" xr:uid="{00000000-0005-0000-0000-000053050000}"/>
    <cellStyle name="Migliaia 19 6" xfId="3711" xr:uid="{00000000-0005-0000-0000-000054050000}"/>
    <cellStyle name="Migliaia 2" xfId="154" xr:uid="{00000000-0005-0000-0000-000055050000}"/>
    <cellStyle name="Migliaia 2 2" xfId="155" xr:uid="{00000000-0005-0000-0000-000056050000}"/>
    <cellStyle name="Migliaia 2 2 2" xfId="2075" xr:uid="{00000000-0005-0000-0000-000057050000}"/>
    <cellStyle name="Migliaia 2 2 2 2" xfId="3712" xr:uid="{00000000-0005-0000-0000-000058050000}"/>
    <cellStyle name="Migliaia 2 2 2 3" xfId="3713" xr:uid="{00000000-0005-0000-0000-000059050000}"/>
    <cellStyle name="Migliaia 2 2 3" xfId="3714" xr:uid="{00000000-0005-0000-0000-00005A050000}"/>
    <cellStyle name="Migliaia 2 2 4" xfId="3715" xr:uid="{00000000-0005-0000-0000-00005B050000}"/>
    <cellStyle name="Migliaia 2 3" xfId="156" xr:uid="{00000000-0005-0000-0000-00005C050000}"/>
    <cellStyle name="Migliaia 2 3 2" xfId="2076" xr:uid="{00000000-0005-0000-0000-00005D050000}"/>
    <cellStyle name="Migliaia 2 3 2 2" xfId="3716" xr:uid="{00000000-0005-0000-0000-00005E050000}"/>
    <cellStyle name="Migliaia 2 3 2 3" xfId="3717" xr:uid="{00000000-0005-0000-0000-00005F050000}"/>
    <cellStyle name="Migliaia 2 3 3" xfId="3718" xr:uid="{00000000-0005-0000-0000-000060050000}"/>
    <cellStyle name="Migliaia 2 3 4" xfId="3719" xr:uid="{00000000-0005-0000-0000-000061050000}"/>
    <cellStyle name="Migliaia 2 4" xfId="1027" xr:uid="{00000000-0005-0000-0000-000062050000}"/>
    <cellStyle name="Migliaia 2 4 2" xfId="1028" xr:uid="{00000000-0005-0000-0000-000063050000}"/>
    <cellStyle name="Migliaia 2 4 2 2" xfId="3720" xr:uid="{00000000-0005-0000-0000-000064050000}"/>
    <cellStyle name="Migliaia 2 4 2 3" xfId="3721" xr:uid="{00000000-0005-0000-0000-000065050000}"/>
    <cellStyle name="Migliaia 2 4 3" xfId="1029" xr:uid="{00000000-0005-0000-0000-000066050000}"/>
    <cellStyle name="Migliaia 2 4 3 2" xfId="2370" xr:uid="{00000000-0005-0000-0000-000067050000}"/>
    <cellStyle name="Migliaia 2 4 4" xfId="2369" xr:uid="{00000000-0005-0000-0000-000068050000}"/>
    <cellStyle name="Migliaia 2 4 5" xfId="3722" xr:uid="{00000000-0005-0000-0000-000069050000}"/>
    <cellStyle name="Migliaia 2 5" xfId="1030" xr:uid="{00000000-0005-0000-0000-00006A050000}"/>
    <cellStyle name="Migliaia 2 5 2" xfId="1031" xr:uid="{00000000-0005-0000-0000-00006B050000}"/>
    <cellStyle name="Migliaia 2 5 2 2" xfId="2372" xr:uid="{00000000-0005-0000-0000-00006C050000}"/>
    <cellStyle name="Migliaia 2 5 2 3" xfId="3723" xr:uid="{00000000-0005-0000-0000-00006D050000}"/>
    <cellStyle name="Migliaia 2 5 3" xfId="2371" xr:uid="{00000000-0005-0000-0000-00006E050000}"/>
    <cellStyle name="Migliaia 2 5 4" xfId="3724" xr:uid="{00000000-0005-0000-0000-00006F050000}"/>
    <cellStyle name="Migliaia 2 6" xfId="1032" xr:uid="{00000000-0005-0000-0000-000070050000}"/>
    <cellStyle name="Migliaia 2 6 2" xfId="3725" xr:uid="{00000000-0005-0000-0000-000071050000}"/>
    <cellStyle name="Migliaia 2 7" xfId="3726" xr:uid="{00000000-0005-0000-0000-000072050000}"/>
    <cellStyle name="Migliaia 2_Domestico_reg&amp;naz" xfId="157" xr:uid="{00000000-0005-0000-0000-000073050000}"/>
    <cellStyle name="Migliaia 20" xfId="158" xr:uid="{00000000-0005-0000-0000-000074050000}"/>
    <cellStyle name="Migliaia 20 2" xfId="500" xr:uid="{00000000-0005-0000-0000-000075050000}"/>
    <cellStyle name="Migliaia 20 2 2" xfId="2373" xr:uid="{00000000-0005-0000-0000-000076050000}"/>
    <cellStyle name="Migliaia 20 2 2 2" xfId="3727" xr:uid="{00000000-0005-0000-0000-000077050000}"/>
    <cellStyle name="Migliaia 20 2 3" xfId="3728" xr:uid="{00000000-0005-0000-0000-000078050000}"/>
    <cellStyle name="Migliaia 20 3" xfId="1033" xr:uid="{00000000-0005-0000-0000-000079050000}"/>
    <cellStyle name="Migliaia 20 3 2" xfId="1034" xr:uid="{00000000-0005-0000-0000-00007A050000}"/>
    <cellStyle name="Migliaia 20 3 2 2" xfId="3729" xr:uid="{00000000-0005-0000-0000-00007B050000}"/>
    <cellStyle name="Migliaia 20 3 2 3" xfId="3730" xr:uid="{00000000-0005-0000-0000-00007C050000}"/>
    <cellStyle name="Migliaia 20 3 3" xfId="1035" xr:uid="{00000000-0005-0000-0000-00007D050000}"/>
    <cellStyle name="Migliaia 20 3 3 2" xfId="2375" xr:uid="{00000000-0005-0000-0000-00007E050000}"/>
    <cellStyle name="Migliaia 20 3 4" xfId="2374" xr:uid="{00000000-0005-0000-0000-00007F050000}"/>
    <cellStyle name="Migliaia 20 3 5" xfId="3731" xr:uid="{00000000-0005-0000-0000-000080050000}"/>
    <cellStyle name="Migliaia 20 4" xfId="1036" xr:uid="{00000000-0005-0000-0000-000081050000}"/>
    <cellStyle name="Migliaia 20 4 2" xfId="1037" xr:uid="{00000000-0005-0000-0000-000082050000}"/>
    <cellStyle name="Migliaia 20 4 2 2" xfId="2377" xr:uid="{00000000-0005-0000-0000-000083050000}"/>
    <cellStyle name="Migliaia 20 4 2 3" xfId="3732" xr:uid="{00000000-0005-0000-0000-000084050000}"/>
    <cellStyle name="Migliaia 20 4 3" xfId="2376" xr:uid="{00000000-0005-0000-0000-000085050000}"/>
    <cellStyle name="Migliaia 20 4 4" xfId="3733" xr:uid="{00000000-0005-0000-0000-000086050000}"/>
    <cellStyle name="Migliaia 20 5" xfId="1038" xr:uid="{00000000-0005-0000-0000-000087050000}"/>
    <cellStyle name="Migliaia 20 5 2" xfId="3734" xr:uid="{00000000-0005-0000-0000-000088050000}"/>
    <cellStyle name="Migliaia 20 6" xfId="3735" xr:uid="{00000000-0005-0000-0000-000089050000}"/>
    <cellStyle name="Migliaia 21" xfId="159" xr:uid="{00000000-0005-0000-0000-00008A050000}"/>
    <cellStyle name="Migliaia 21 2" xfId="501" xr:uid="{00000000-0005-0000-0000-00008B050000}"/>
    <cellStyle name="Migliaia 21 2 2" xfId="2378" xr:uid="{00000000-0005-0000-0000-00008C050000}"/>
    <cellStyle name="Migliaia 21 2 2 2" xfId="3736" xr:uid="{00000000-0005-0000-0000-00008D050000}"/>
    <cellStyle name="Migliaia 21 2 3" xfId="3737" xr:uid="{00000000-0005-0000-0000-00008E050000}"/>
    <cellStyle name="Migliaia 21 3" xfId="1039" xr:uid="{00000000-0005-0000-0000-00008F050000}"/>
    <cellStyle name="Migliaia 21 3 2" xfId="1040" xr:uid="{00000000-0005-0000-0000-000090050000}"/>
    <cellStyle name="Migliaia 21 3 2 2" xfId="3738" xr:uid="{00000000-0005-0000-0000-000091050000}"/>
    <cellStyle name="Migliaia 21 3 2 3" xfId="3739" xr:uid="{00000000-0005-0000-0000-000092050000}"/>
    <cellStyle name="Migliaia 21 3 3" xfId="1041" xr:uid="{00000000-0005-0000-0000-000093050000}"/>
    <cellStyle name="Migliaia 21 3 3 2" xfId="2380" xr:uid="{00000000-0005-0000-0000-000094050000}"/>
    <cellStyle name="Migliaia 21 3 4" xfId="2379" xr:uid="{00000000-0005-0000-0000-000095050000}"/>
    <cellStyle name="Migliaia 21 3 5" xfId="3740" xr:uid="{00000000-0005-0000-0000-000096050000}"/>
    <cellStyle name="Migliaia 21 4" xfId="1042" xr:uid="{00000000-0005-0000-0000-000097050000}"/>
    <cellStyle name="Migliaia 21 4 2" xfId="1043" xr:uid="{00000000-0005-0000-0000-000098050000}"/>
    <cellStyle name="Migliaia 21 4 2 2" xfId="2382" xr:uid="{00000000-0005-0000-0000-000099050000}"/>
    <cellStyle name="Migliaia 21 4 2 3" xfId="3741" xr:uid="{00000000-0005-0000-0000-00009A050000}"/>
    <cellStyle name="Migliaia 21 4 3" xfId="2381" xr:uid="{00000000-0005-0000-0000-00009B050000}"/>
    <cellStyle name="Migliaia 21 4 4" xfId="3742" xr:uid="{00000000-0005-0000-0000-00009C050000}"/>
    <cellStyle name="Migliaia 21 5" xfId="1044" xr:uid="{00000000-0005-0000-0000-00009D050000}"/>
    <cellStyle name="Migliaia 21 5 2" xfId="3743" xr:uid="{00000000-0005-0000-0000-00009E050000}"/>
    <cellStyle name="Migliaia 21 6" xfId="3744" xr:uid="{00000000-0005-0000-0000-00009F050000}"/>
    <cellStyle name="Migliaia 22" xfId="160" xr:uid="{00000000-0005-0000-0000-0000A0050000}"/>
    <cellStyle name="Migliaia 22 2" xfId="502" xr:uid="{00000000-0005-0000-0000-0000A1050000}"/>
    <cellStyle name="Migliaia 22 2 2" xfId="2383" xr:uid="{00000000-0005-0000-0000-0000A2050000}"/>
    <cellStyle name="Migliaia 22 2 2 2" xfId="3745" xr:uid="{00000000-0005-0000-0000-0000A3050000}"/>
    <cellStyle name="Migliaia 22 2 3" xfId="3746" xr:uid="{00000000-0005-0000-0000-0000A4050000}"/>
    <cellStyle name="Migliaia 22 3" xfId="1045" xr:uid="{00000000-0005-0000-0000-0000A5050000}"/>
    <cellStyle name="Migliaia 22 3 2" xfId="1046" xr:uid="{00000000-0005-0000-0000-0000A6050000}"/>
    <cellStyle name="Migliaia 22 3 2 2" xfId="3747" xr:uid="{00000000-0005-0000-0000-0000A7050000}"/>
    <cellStyle name="Migliaia 22 3 2 3" xfId="3748" xr:uid="{00000000-0005-0000-0000-0000A8050000}"/>
    <cellStyle name="Migliaia 22 3 3" xfId="1047" xr:uid="{00000000-0005-0000-0000-0000A9050000}"/>
    <cellStyle name="Migliaia 22 3 3 2" xfId="2385" xr:uid="{00000000-0005-0000-0000-0000AA050000}"/>
    <cellStyle name="Migliaia 22 3 4" xfId="2384" xr:uid="{00000000-0005-0000-0000-0000AB050000}"/>
    <cellStyle name="Migliaia 22 3 5" xfId="3749" xr:uid="{00000000-0005-0000-0000-0000AC050000}"/>
    <cellStyle name="Migliaia 22 4" xfId="1048" xr:uid="{00000000-0005-0000-0000-0000AD050000}"/>
    <cellStyle name="Migliaia 22 4 2" xfId="1049" xr:uid="{00000000-0005-0000-0000-0000AE050000}"/>
    <cellStyle name="Migliaia 22 4 2 2" xfId="2387" xr:uid="{00000000-0005-0000-0000-0000AF050000}"/>
    <cellStyle name="Migliaia 22 4 2 3" xfId="3750" xr:uid="{00000000-0005-0000-0000-0000B0050000}"/>
    <cellStyle name="Migliaia 22 4 3" xfId="2386" xr:uid="{00000000-0005-0000-0000-0000B1050000}"/>
    <cellStyle name="Migliaia 22 4 4" xfId="3751" xr:uid="{00000000-0005-0000-0000-0000B2050000}"/>
    <cellStyle name="Migliaia 22 5" xfId="1050" xr:uid="{00000000-0005-0000-0000-0000B3050000}"/>
    <cellStyle name="Migliaia 22 5 2" xfId="3752" xr:uid="{00000000-0005-0000-0000-0000B4050000}"/>
    <cellStyle name="Migliaia 22 6" xfId="3753" xr:uid="{00000000-0005-0000-0000-0000B5050000}"/>
    <cellStyle name="Migliaia 23" xfId="161" xr:uid="{00000000-0005-0000-0000-0000B6050000}"/>
    <cellStyle name="Migliaia 23 2" xfId="503" xr:uid="{00000000-0005-0000-0000-0000B7050000}"/>
    <cellStyle name="Migliaia 23 2 2" xfId="2388" xr:uid="{00000000-0005-0000-0000-0000B8050000}"/>
    <cellStyle name="Migliaia 23 2 2 2" xfId="3754" xr:uid="{00000000-0005-0000-0000-0000B9050000}"/>
    <cellStyle name="Migliaia 23 2 3" xfId="3755" xr:uid="{00000000-0005-0000-0000-0000BA050000}"/>
    <cellStyle name="Migliaia 23 3" xfId="1051" xr:uid="{00000000-0005-0000-0000-0000BB050000}"/>
    <cellStyle name="Migliaia 23 3 2" xfId="1052" xr:uid="{00000000-0005-0000-0000-0000BC050000}"/>
    <cellStyle name="Migliaia 23 3 2 2" xfId="3756" xr:uid="{00000000-0005-0000-0000-0000BD050000}"/>
    <cellStyle name="Migliaia 23 3 2 3" xfId="3757" xr:uid="{00000000-0005-0000-0000-0000BE050000}"/>
    <cellStyle name="Migliaia 23 3 3" xfId="1053" xr:uid="{00000000-0005-0000-0000-0000BF050000}"/>
    <cellStyle name="Migliaia 23 3 3 2" xfId="2390" xr:uid="{00000000-0005-0000-0000-0000C0050000}"/>
    <cellStyle name="Migliaia 23 3 4" xfId="2389" xr:uid="{00000000-0005-0000-0000-0000C1050000}"/>
    <cellStyle name="Migliaia 23 3 5" xfId="3758" xr:uid="{00000000-0005-0000-0000-0000C2050000}"/>
    <cellStyle name="Migliaia 23 4" xfId="1054" xr:uid="{00000000-0005-0000-0000-0000C3050000}"/>
    <cellStyle name="Migliaia 23 4 2" xfId="1055" xr:uid="{00000000-0005-0000-0000-0000C4050000}"/>
    <cellStyle name="Migliaia 23 4 2 2" xfId="2392" xr:uid="{00000000-0005-0000-0000-0000C5050000}"/>
    <cellStyle name="Migliaia 23 4 2 3" xfId="3759" xr:uid="{00000000-0005-0000-0000-0000C6050000}"/>
    <cellStyle name="Migliaia 23 4 3" xfId="2391" xr:uid="{00000000-0005-0000-0000-0000C7050000}"/>
    <cellStyle name="Migliaia 23 4 4" xfId="3760" xr:uid="{00000000-0005-0000-0000-0000C8050000}"/>
    <cellStyle name="Migliaia 23 5" xfId="1056" xr:uid="{00000000-0005-0000-0000-0000C9050000}"/>
    <cellStyle name="Migliaia 23 5 2" xfId="3761" xr:uid="{00000000-0005-0000-0000-0000CA050000}"/>
    <cellStyle name="Migliaia 23 6" xfId="3762" xr:uid="{00000000-0005-0000-0000-0000CB050000}"/>
    <cellStyle name="Migliaia 24" xfId="162" xr:uid="{00000000-0005-0000-0000-0000CC050000}"/>
    <cellStyle name="Migliaia 24 2" xfId="504" xr:uid="{00000000-0005-0000-0000-0000CD050000}"/>
    <cellStyle name="Migliaia 24 2 2" xfId="2393" xr:uid="{00000000-0005-0000-0000-0000CE050000}"/>
    <cellStyle name="Migliaia 24 2 2 2" xfId="3763" xr:uid="{00000000-0005-0000-0000-0000CF050000}"/>
    <cellStyle name="Migliaia 24 2 3" xfId="3764" xr:uid="{00000000-0005-0000-0000-0000D0050000}"/>
    <cellStyle name="Migliaia 24 3" xfId="1057" xr:uid="{00000000-0005-0000-0000-0000D1050000}"/>
    <cellStyle name="Migliaia 24 3 2" xfId="1058" xr:uid="{00000000-0005-0000-0000-0000D2050000}"/>
    <cellStyle name="Migliaia 24 3 2 2" xfId="3765" xr:uid="{00000000-0005-0000-0000-0000D3050000}"/>
    <cellStyle name="Migliaia 24 3 2 3" xfId="3766" xr:uid="{00000000-0005-0000-0000-0000D4050000}"/>
    <cellStyle name="Migliaia 24 3 3" xfId="1059" xr:uid="{00000000-0005-0000-0000-0000D5050000}"/>
    <cellStyle name="Migliaia 24 3 3 2" xfId="2395" xr:uid="{00000000-0005-0000-0000-0000D6050000}"/>
    <cellStyle name="Migliaia 24 3 4" xfId="2394" xr:uid="{00000000-0005-0000-0000-0000D7050000}"/>
    <cellStyle name="Migliaia 24 3 5" xfId="3767" xr:uid="{00000000-0005-0000-0000-0000D8050000}"/>
    <cellStyle name="Migliaia 24 4" xfId="1060" xr:uid="{00000000-0005-0000-0000-0000D9050000}"/>
    <cellStyle name="Migliaia 24 4 2" xfId="1061" xr:uid="{00000000-0005-0000-0000-0000DA050000}"/>
    <cellStyle name="Migliaia 24 4 2 2" xfId="2397" xr:uid="{00000000-0005-0000-0000-0000DB050000}"/>
    <cellStyle name="Migliaia 24 4 2 3" xfId="3768" xr:uid="{00000000-0005-0000-0000-0000DC050000}"/>
    <cellStyle name="Migliaia 24 4 3" xfId="2396" xr:uid="{00000000-0005-0000-0000-0000DD050000}"/>
    <cellStyle name="Migliaia 24 4 4" xfId="3769" xr:uid="{00000000-0005-0000-0000-0000DE050000}"/>
    <cellStyle name="Migliaia 24 5" xfId="1062" xr:uid="{00000000-0005-0000-0000-0000DF050000}"/>
    <cellStyle name="Migliaia 24 5 2" xfId="3770" xr:uid="{00000000-0005-0000-0000-0000E0050000}"/>
    <cellStyle name="Migliaia 24 6" xfId="3771" xr:uid="{00000000-0005-0000-0000-0000E1050000}"/>
    <cellStyle name="Migliaia 25" xfId="163" xr:uid="{00000000-0005-0000-0000-0000E2050000}"/>
    <cellStyle name="Migliaia 25 2" xfId="505" xr:uid="{00000000-0005-0000-0000-0000E3050000}"/>
    <cellStyle name="Migliaia 25 2 2" xfId="2398" xr:uid="{00000000-0005-0000-0000-0000E4050000}"/>
    <cellStyle name="Migliaia 25 2 2 2" xfId="3772" xr:uid="{00000000-0005-0000-0000-0000E5050000}"/>
    <cellStyle name="Migliaia 25 2 3" xfId="3773" xr:uid="{00000000-0005-0000-0000-0000E6050000}"/>
    <cellStyle name="Migliaia 25 3" xfId="1063" xr:uid="{00000000-0005-0000-0000-0000E7050000}"/>
    <cellStyle name="Migliaia 25 3 2" xfId="1064" xr:uid="{00000000-0005-0000-0000-0000E8050000}"/>
    <cellStyle name="Migliaia 25 3 2 2" xfId="3774" xr:uid="{00000000-0005-0000-0000-0000E9050000}"/>
    <cellStyle name="Migliaia 25 3 2 3" xfId="3775" xr:uid="{00000000-0005-0000-0000-0000EA050000}"/>
    <cellStyle name="Migliaia 25 3 3" xfId="1065" xr:uid="{00000000-0005-0000-0000-0000EB050000}"/>
    <cellStyle name="Migliaia 25 3 3 2" xfId="2400" xr:uid="{00000000-0005-0000-0000-0000EC050000}"/>
    <cellStyle name="Migliaia 25 3 4" xfId="2399" xr:uid="{00000000-0005-0000-0000-0000ED050000}"/>
    <cellStyle name="Migliaia 25 3 5" xfId="3776" xr:uid="{00000000-0005-0000-0000-0000EE050000}"/>
    <cellStyle name="Migliaia 25 4" xfId="1066" xr:uid="{00000000-0005-0000-0000-0000EF050000}"/>
    <cellStyle name="Migliaia 25 4 2" xfId="1067" xr:uid="{00000000-0005-0000-0000-0000F0050000}"/>
    <cellStyle name="Migliaia 25 4 2 2" xfId="2402" xr:uid="{00000000-0005-0000-0000-0000F1050000}"/>
    <cellStyle name="Migliaia 25 4 2 3" xfId="3777" xr:uid="{00000000-0005-0000-0000-0000F2050000}"/>
    <cellStyle name="Migliaia 25 4 3" xfId="2401" xr:uid="{00000000-0005-0000-0000-0000F3050000}"/>
    <cellStyle name="Migliaia 25 4 4" xfId="3778" xr:uid="{00000000-0005-0000-0000-0000F4050000}"/>
    <cellStyle name="Migliaia 25 5" xfId="1068" xr:uid="{00000000-0005-0000-0000-0000F5050000}"/>
    <cellStyle name="Migliaia 25 5 2" xfId="3779" xr:uid="{00000000-0005-0000-0000-0000F6050000}"/>
    <cellStyle name="Migliaia 25 6" xfId="3780" xr:uid="{00000000-0005-0000-0000-0000F7050000}"/>
    <cellStyle name="Migliaia 26" xfId="164" xr:uid="{00000000-0005-0000-0000-0000F8050000}"/>
    <cellStyle name="Migliaia 26 2" xfId="506" xr:uid="{00000000-0005-0000-0000-0000F9050000}"/>
    <cellStyle name="Migliaia 26 2 2" xfId="2403" xr:uid="{00000000-0005-0000-0000-0000FA050000}"/>
    <cellStyle name="Migliaia 26 2 2 2" xfId="3781" xr:uid="{00000000-0005-0000-0000-0000FB050000}"/>
    <cellStyle name="Migliaia 26 2 3" xfId="3782" xr:uid="{00000000-0005-0000-0000-0000FC050000}"/>
    <cellStyle name="Migliaia 26 3" xfId="1069" xr:uid="{00000000-0005-0000-0000-0000FD050000}"/>
    <cellStyle name="Migliaia 26 3 2" xfId="1070" xr:uid="{00000000-0005-0000-0000-0000FE050000}"/>
    <cellStyle name="Migliaia 26 3 2 2" xfId="3783" xr:uid="{00000000-0005-0000-0000-0000FF050000}"/>
    <cellStyle name="Migliaia 26 3 2 3" xfId="3784" xr:uid="{00000000-0005-0000-0000-000000060000}"/>
    <cellStyle name="Migliaia 26 3 3" xfId="1071" xr:uid="{00000000-0005-0000-0000-000001060000}"/>
    <cellStyle name="Migliaia 26 3 3 2" xfId="2405" xr:uid="{00000000-0005-0000-0000-000002060000}"/>
    <cellStyle name="Migliaia 26 3 4" xfId="2404" xr:uid="{00000000-0005-0000-0000-000003060000}"/>
    <cellStyle name="Migliaia 26 3 5" xfId="3785" xr:uid="{00000000-0005-0000-0000-000004060000}"/>
    <cellStyle name="Migliaia 26 4" xfId="1072" xr:uid="{00000000-0005-0000-0000-000005060000}"/>
    <cellStyle name="Migliaia 26 4 2" xfId="1073" xr:uid="{00000000-0005-0000-0000-000006060000}"/>
    <cellStyle name="Migliaia 26 4 2 2" xfId="2407" xr:uid="{00000000-0005-0000-0000-000007060000}"/>
    <cellStyle name="Migliaia 26 4 2 3" xfId="3786" xr:uid="{00000000-0005-0000-0000-000008060000}"/>
    <cellStyle name="Migliaia 26 4 3" xfId="2406" xr:uid="{00000000-0005-0000-0000-000009060000}"/>
    <cellStyle name="Migliaia 26 4 4" xfId="3787" xr:uid="{00000000-0005-0000-0000-00000A060000}"/>
    <cellStyle name="Migliaia 26 5" xfId="1074" xr:uid="{00000000-0005-0000-0000-00000B060000}"/>
    <cellStyle name="Migliaia 26 5 2" xfId="3788" xr:uid="{00000000-0005-0000-0000-00000C060000}"/>
    <cellStyle name="Migliaia 26 6" xfId="3789" xr:uid="{00000000-0005-0000-0000-00000D060000}"/>
    <cellStyle name="Migliaia 27" xfId="165" xr:uid="{00000000-0005-0000-0000-00000E060000}"/>
    <cellStyle name="Migliaia 27 2" xfId="507" xr:uid="{00000000-0005-0000-0000-00000F060000}"/>
    <cellStyle name="Migliaia 27 2 2" xfId="2408" xr:uid="{00000000-0005-0000-0000-000010060000}"/>
    <cellStyle name="Migliaia 27 2 2 2" xfId="3790" xr:uid="{00000000-0005-0000-0000-000011060000}"/>
    <cellStyle name="Migliaia 27 2 3" xfId="3791" xr:uid="{00000000-0005-0000-0000-000012060000}"/>
    <cellStyle name="Migliaia 27 3" xfId="1075" xr:uid="{00000000-0005-0000-0000-000013060000}"/>
    <cellStyle name="Migliaia 27 3 2" xfId="1076" xr:uid="{00000000-0005-0000-0000-000014060000}"/>
    <cellStyle name="Migliaia 27 3 2 2" xfId="3792" xr:uid="{00000000-0005-0000-0000-000015060000}"/>
    <cellStyle name="Migliaia 27 3 2 3" xfId="3793" xr:uid="{00000000-0005-0000-0000-000016060000}"/>
    <cellStyle name="Migliaia 27 3 3" xfId="1077" xr:uid="{00000000-0005-0000-0000-000017060000}"/>
    <cellStyle name="Migliaia 27 3 3 2" xfId="2410" xr:uid="{00000000-0005-0000-0000-000018060000}"/>
    <cellStyle name="Migliaia 27 3 4" xfId="2409" xr:uid="{00000000-0005-0000-0000-000019060000}"/>
    <cellStyle name="Migliaia 27 3 5" xfId="3794" xr:uid="{00000000-0005-0000-0000-00001A060000}"/>
    <cellStyle name="Migliaia 27 4" xfId="1078" xr:uid="{00000000-0005-0000-0000-00001B060000}"/>
    <cellStyle name="Migliaia 27 4 2" xfId="1079" xr:uid="{00000000-0005-0000-0000-00001C060000}"/>
    <cellStyle name="Migliaia 27 4 2 2" xfId="2412" xr:uid="{00000000-0005-0000-0000-00001D060000}"/>
    <cellStyle name="Migliaia 27 4 2 3" xfId="3795" xr:uid="{00000000-0005-0000-0000-00001E060000}"/>
    <cellStyle name="Migliaia 27 4 3" xfId="2411" xr:uid="{00000000-0005-0000-0000-00001F060000}"/>
    <cellStyle name="Migliaia 27 4 4" xfId="3796" xr:uid="{00000000-0005-0000-0000-000020060000}"/>
    <cellStyle name="Migliaia 27 5" xfId="1080" xr:uid="{00000000-0005-0000-0000-000021060000}"/>
    <cellStyle name="Migliaia 27 5 2" xfId="3797" xr:uid="{00000000-0005-0000-0000-000022060000}"/>
    <cellStyle name="Migliaia 27 6" xfId="3798" xr:uid="{00000000-0005-0000-0000-000023060000}"/>
    <cellStyle name="Migliaia 28" xfId="166" xr:uid="{00000000-0005-0000-0000-000024060000}"/>
    <cellStyle name="Migliaia 28 2" xfId="508" xr:uid="{00000000-0005-0000-0000-000025060000}"/>
    <cellStyle name="Migliaia 28 2 2" xfId="2413" xr:uid="{00000000-0005-0000-0000-000026060000}"/>
    <cellStyle name="Migliaia 28 2 2 2" xfId="3799" xr:uid="{00000000-0005-0000-0000-000027060000}"/>
    <cellStyle name="Migliaia 28 2 3" xfId="3800" xr:uid="{00000000-0005-0000-0000-000028060000}"/>
    <cellStyle name="Migliaia 28 3" xfId="1081" xr:uid="{00000000-0005-0000-0000-000029060000}"/>
    <cellStyle name="Migliaia 28 3 2" xfId="1082" xr:uid="{00000000-0005-0000-0000-00002A060000}"/>
    <cellStyle name="Migliaia 28 3 2 2" xfId="3801" xr:uid="{00000000-0005-0000-0000-00002B060000}"/>
    <cellStyle name="Migliaia 28 3 2 3" xfId="3802" xr:uid="{00000000-0005-0000-0000-00002C060000}"/>
    <cellStyle name="Migliaia 28 3 3" xfId="1083" xr:uid="{00000000-0005-0000-0000-00002D060000}"/>
    <cellStyle name="Migliaia 28 3 3 2" xfId="2415" xr:uid="{00000000-0005-0000-0000-00002E060000}"/>
    <cellStyle name="Migliaia 28 3 4" xfId="2414" xr:uid="{00000000-0005-0000-0000-00002F060000}"/>
    <cellStyle name="Migliaia 28 3 5" xfId="3803" xr:uid="{00000000-0005-0000-0000-000030060000}"/>
    <cellStyle name="Migliaia 28 4" xfId="1084" xr:uid="{00000000-0005-0000-0000-000031060000}"/>
    <cellStyle name="Migliaia 28 4 2" xfId="1085" xr:uid="{00000000-0005-0000-0000-000032060000}"/>
    <cellStyle name="Migliaia 28 4 2 2" xfId="2417" xr:uid="{00000000-0005-0000-0000-000033060000}"/>
    <cellStyle name="Migliaia 28 4 2 3" xfId="3804" xr:uid="{00000000-0005-0000-0000-000034060000}"/>
    <cellStyle name="Migliaia 28 4 3" xfId="2416" xr:uid="{00000000-0005-0000-0000-000035060000}"/>
    <cellStyle name="Migliaia 28 4 4" xfId="3805" xr:uid="{00000000-0005-0000-0000-000036060000}"/>
    <cellStyle name="Migliaia 28 5" xfId="1086" xr:uid="{00000000-0005-0000-0000-000037060000}"/>
    <cellStyle name="Migliaia 28 5 2" xfId="3806" xr:uid="{00000000-0005-0000-0000-000038060000}"/>
    <cellStyle name="Migliaia 28 6" xfId="3807" xr:uid="{00000000-0005-0000-0000-000039060000}"/>
    <cellStyle name="Migliaia 29" xfId="167" xr:uid="{00000000-0005-0000-0000-00003A060000}"/>
    <cellStyle name="Migliaia 29 2" xfId="509" xr:uid="{00000000-0005-0000-0000-00003B060000}"/>
    <cellStyle name="Migliaia 29 2 2" xfId="2418" xr:uid="{00000000-0005-0000-0000-00003C060000}"/>
    <cellStyle name="Migliaia 29 2 2 2" xfId="3808" xr:uid="{00000000-0005-0000-0000-00003D060000}"/>
    <cellStyle name="Migliaia 29 2 3" xfId="3809" xr:uid="{00000000-0005-0000-0000-00003E060000}"/>
    <cellStyle name="Migliaia 29 3" xfId="1087" xr:uid="{00000000-0005-0000-0000-00003F060000}"/>
    <cellStyle name="Migliaia 29 3 2" xfId="1088" xr:uid="{00000000-0005-0000-0000-000040060000}"/>
    <cellStyle name="Migliaia 29 3 2 2" xfId="3810" xr:uid="{00000000-0005-0000-0000-000041060000}"/>
    <cellStyle name="Migliaia 29 3 2 3" xfId="3811" xr:uid="{00000000-0005-0000-0000-000042060000}"/>
    <cellStyle name="Migliaia 29 3 3" xfId="1089" xr:uid="{00000000-0005-0000-0000-000043060000}"/>
    <cellStyle name="Migliaia 29 3 3 2" xfId="2420" xr:uid="{00000000-0005-0000-0000-000044060000}"/>
    <cellStyle name="Migliaia 29 3 4" xfId="2419" xr:uid="{00000000-0005-0000-0000-000045060000}"/>
    <cellStyle name="Migliaia 29 3 5" xfId="3812" xr:uid="{00000000-0005-0000-0000-000046060000}"/>
    <cellStyle name="Migliaia 29 4" xfId="1090" xr:uid="{00000000-0005-0000-0000-000047060000}"/>
    <cellStyle name="Migliaia 29 4 2" xfId="1091" xr:uid="{00000000-0005-0000-0000-000048060000}"/>
    <cellStyle name="Migliaia 29 4 2 2" xfId="2422" xr:uid="{00000000-0005-0000-0000-000049060000}"/>
    <cellStyle name="Migliaia 29 4 2 3" xfId="3813" xr:uid="{00000000-0005-0000-0000-00004A060000}"/>
    <cellStyle name="Migliaia 29 4 3" xfId="2421" xr:uid="{00000000-0005-0000-0000-00004B060000}"/>
    <cellStyle name="Migliaia 29 4 4" xfId="3814" xr:uid="{00000000-0005-0000-0000-00004C060000}"/>
    <cellStyle name="Migliaia 29 5" xfId="1092" xr:uid="{00000000-0005-0000-0000-00004D060000}"/>
    <cellStyle name="Migliaia 29 5 2" xfId="3815" xr:uid="{00000000-0005-0000-0000-00004E060000}"/>
    <cellStyle name="Migliaia 29 6" xfId="3816" xr:uid="{00000000-0005-0000-0000-00004F060000}"/>
    <cellStyle name="Migliaia 3" xfId="168" xr:uid="{00000000-0005-0000-0000-000050060000}"/>
    <cellStyle name="Migliaia 3 2" xfId="510" xr:uid="{00000000-0005-0000-0000-000051060000}"/>
    <cellStyle name="Migliaia 3 2 2" xfId="2423" xr:uid="{00000000-0005-0000-0000-000052060000}"/>
    <cellStyle name="Migliaia 3 2 2 2" xfId="3817" xr:uid="{00000000-0005-0000-0000-000053060000}"/>
    <cellStyle name="Migliaia 3 2 3" xfId="3818" xr:uid="{00000000-0005-0000-0000-000054060000}"/>
    <cellStyle name="Migliaia 3 3" xfId="1093" xr:uid="{00000000-0005-0000-0000-000055060000}"/>
    <cellStyle name="Migliaia 3 3 2" xfId="1094" xr:uid="{00000000-0005-0000-0000-000056060000}"/>
    <cellStyle name="Migliaia 3 3 2 2" xfId="3819" xr:uid="{00000000-0005-0000-0000-000057060000}"/>
    <cellStyle name="Migliaia 3 3 2 3" xfId="3820" xr:uid="{00000000-0005-0000-0000-000058060000}"/>
    <cellStyle name="Migliaia 3 3 3" xfId="1095" xr:uid="{00000000-0005-0000-0000-000059060000}"/>
    <cellStyle name="Migliaia 3 3 3 2" xfId="2425" xr:uid="{00000000-0005-0000-0000-00005A060000}"/>
    <cellStyle name="Migliaia 3 3 4" xfId="2424" xr:uid="{00000000-0005-0000-0000-00005B060000}"/>
    <cellStyle name="Migliaia 3 3 5" xfId="3821" xr:uid="{00000000-0005-0000-0000-00005C060000}"/>
    <cellStyle name="Migliaia 3 4" xfId="1096" xr:uid="{00000000-0005-0000-0000-00005D060000}"/>
    <cellStyle name="Migliaia 3 4 2" xfId="1097" xr:uid="{00000000-0005-0000-0000-00005E060000}"/>
    <cellStyle name="Migliaia 3 4 2 2" xfId="2427" xr:uid="{00000000-0005-0000-0000-00005F060000}"/>
    <cellStyle name="Migliaia 3 4 2 3" xfId="3822" xr:uid="{00000000-0005-0000-0000-000060060000}"/>
    <cellStyle name="Migliaia 3 4 3" xfId="2426" xr:uid="{00000000-0005-0000-0000-000061060000}"/>
    <cellStyle name="Migliaia 3 4 4" xfId="3823" xr:uid="{00000000-0005-0000-0000-000062060000}"/>
    <cellStyle name="Migliaia 3 5" xfId="1098" xr:uid="{00000000-0005-0000-0000-000063060000}"/>
    <cellStyle name="Migliaia 3 5 2" xfId="3824" xr:uid="{00000000-0005-0000-0000-000064060000}"/>
    <cellStyle name="Migliaia 3 6" xfId="3825" xr:uid="{00000000-0005-0000-0000-000065060000}"/>
    <cellStyle name="Migliaia 30" xfId="169" xr:uid="{00000000-0005-0000-0000-000066060000}"/>
    <cellStyle name="Migliaia 30 2" xfId="511" xr:uid="{00000000-0005-0000-0000-000067060000}"/>
    <cellStyle name="Migliaia 30 2 2" xfId="2428" xr:uid="{00000000-0005-0000-0000-000068060000}"/>
    <cellStyle name="Migliaia 30 2 2 2" xfId="3826" xr:uid="{00000000-0005-0000-0000-000069060000}"/>
    <cellStyle name="Migliaia 30 2 3" xfId="3827" xr:uid="{00000000-0005-0000-0000-00006A060000}"/>
    <cellStyle name="Migliaia 30 3" xfId="1099" xr:uid="{00000000-0005-0000-0000-00006B060000}"/>
    <cellStyle name="Migliaia 30 3 2" xfId="1100" xr:uid="{00000000-0005-0000-0000-00006C060000}"/>
    <cellStyle name="Migliaia 30 3 2 2" xfId="3828" xr:uid="{00000000-0005-0000-0000-00006D060000}"/>
    <cellStyle name="Migliaia 30 3 2 3" xfId="3829" xr:uid="{00000000-0005-0000-0000-00006E060000}"/>
    <cellStyle name="Migliaia 30 3 3" xfId="1101" xr:uid="{00000000-0005-0000-0000-00006F060000}"/>
    <cellStyle name="Migliaia 30 3 3 2" xfId="2430" xr:uid="{00000000-0005-0000-0000-000070060000}"/>
    <cellStyle name="Migliaia 30 3 4" xfId="2429" xr:uid="{00000000-0005-0000-0000-000071060000}"/>
    <cellStyle name="Migliaia 30 3 5" xfId="3830" xr:uid="{00000000-0005-0000-0000-000072060000}"/>
    <cellStyle name="Migliaia 30 4" xfId="1102" xr:uid="{00000000-0005-0000-0000-000073060000}"/>
    <cellStyle name="Migliaia 30 4 2" xfId="1103" xr:uid="{00000000-0005-0000-0000-000074060000}"/>
    <cellStyle name="Migliaia 30 4 2 2" xfId="2432" xr:uid="{00000000-0005-0000-0000-000075060000}"/>
    <cellStyle name="Migliaia 30 4 2 3" xfId="3831" xr:uid="{00000000-0005-0000-0000-000076060000}"/>
    <cellStyle name="Migliaia 30 4 3" xfId="2431" xr:uid="{00000000-0005-0000-0000-000077060000}"/>
    <cellStyle name="Migliaia 30 4 4" xfId="3832" xr:uid="{00000000-0005-0000-0000-000078060000}"/>
    <cellStyle name="Migliaia 30 5" xfId="1104" xr:uid="{00000000-0005-0000-0000-000079060000}"/>
    <cellStyle name="Migliaia 30 5 2" xfId="3833" xr:uid="{00000000-0005-0000-0000-00007A060000}"/>
    <cellStyle name="Migliaia 30 6" xfId="3834" xr:uid="{00000000-0005-0000-0000-00007B060000}"/>
    <cellStyle name="Migliaia 31" xfId="170" xr:uid="{00000000-0005-0000-0000-00007C060000}"/>
    <cellStyle name="Migliaia 31 2" xfId="512" xr:uid="{00000000-0005-0000-0000-00007D060000}"/>
    <cellStyle name="Migliaia 31 2 2" xfId="2433" xr:uid="{00000000-0005-0000-0000-00007E060000}"/>
    <cellStyle name="Migliaia 31 2 2 2" xfId="3835" xr:uid="{00000000-0005-0000-0000-00007F060000}"/>
    <cellStyle name="Migliaia 31 2 3" xfId="3836" xr:uid="{00000000-0005-0000-0000-000080060000}"/>
    <cellStyle name="Migliaia 31 3" xfId="1105" xr:uid="{00000000-0005-0000-0000-000081060000}"/>
    <cellStyle name="Migliaia 31 3 2" xfId="1106" xr:uid="{00000000-0005-0000-0000-000082060000}"/>
    <cellStyle name="Migliaia 31 3 2 2" xfId="3837" xr:uid="{00000000-0005-0000-0000-000083060000}"/>
    <cellStyle name="Migliaia 31 3 2 3" xfId="3838" xr:uid="{00000000-0005-0000-0000-000084060000}"/>
    <cellStyle name="Migliaia 31 3 3" xfId="1107" xr:uid="{00000000-0005-0000-0000-000085060000}"/>
    <cellStyle name="Migliaia 31 3 3 2" xfId="2435" xr:uid="{00000000-0005-0000-0000-000086060000}"/>
    <cellStyle name="Migliaia 31 3 4" xfId="2434" xr:uid="{00000000-0005-0000-0000-000087060000}"/>
    <cellStyle name="Migliaia 31 3 5" xfId="3839" xr:uid="{00000000-0005-0000-0000-000088060000}"/>
    <cellStyle name="Migliaia 31 4" xfId="1108" xr:uid="{00000000-0005-0000-0000-000089060000}"/>
    <cellStyle name="Migliaia 31 4 2" xfId="1109" xr:uid="{00000000-0005-0000-0000-00008A060000}"/>
    <cellStyle name="Migliaia 31 4 2 2" xfId="2437" xr:uid="{00000000-0005-0000-0000-00008B060000}"/>
    <cellStyle name="Migliaia 31 4 2 3" xfId="3840" xr:uid="{00000000-0005-0000-0000-00008C060000}"/>
    <cellStyle name="Migliaia 31 4 3" xfId="2436" xr:uid="{00000000-0005-0000-0000-00008D060000}"/>
    <cellStyle name="Migliaia 31 4 4" xfId="3841" xr:uid="{00000000-0005-0000-0000-00008E060000}"/>
    <cellStyle name="Migliaia 31 5" xfId="1110" xr:uid="{00000000-0005-0000-0000-00008F060000}"/>
    <cellStyle name="Migliaia 31 5 2" xfId="3842" xr:uid="{00000000-0005-0000-0000-000090060000}"/>
    <cellStyle name="Migliaia 31 6" xfId="3843" xr:uid="{00000000-0005-0000-0000-000091060000}"/>
    <cellStyle name="Migliaia 32" xfId="171" xr:uid="{00000000-0005-0000-0000-000092060000}"/>
    <cellStyle name="Migliaia 32 2" xfId="513" xr:uid="{00000000-0005-0000-0000-000093060000}"/>
    <cellStyle name="Migliaia 32 2 2" xfId="2438" xr:uid="{00000000-0005-0000-0000-000094060000}"/>
    <cellStyle name="Migliaia 32 2 2 2" xfId="3844" xr:uid="{00000000-0005-0000-0000-000095060000}"/>
    <cellStyle name="Migliaia 32 2 3" xfId="3845" xr:uid="{00000000-0005-0000-0000-000096060000}"/>
    <cellStyle name="Migliaia 32 3" xfId="1111" xr:uid="{00000000-0005-0000-0000-000097060000}"/>
    <cellStyle name="Migliaia 32 3 2" xfId="1112" xr:uid="{00000000-0005-0000-0000-000098060000}"/>
    <cellStyle name="Migliaia 32 3 2 2" xfId="3846" xr:uid="{00000000-0005-0000-0000-000099060000}"/>
    <cellStyle name="Migliaia 32 3 2 3" xfId="3847" xr:uid="{00000000-0005-0000-0000-00009A060000}"/>
    <cellStyle name="Migliaia 32 3 3" xfId="1113" xr:uid="{00000000-0005-0000-0000-00009B060000}"/>
    <cellStyle name="Migliaia 32 3 3 2" xfId="2440" xr:uid="{00000000-0005-0000-0000-00009C060000}"/>
    <cellStyle name="Migliaia 32 3 4" xfId="2439" xr:uid="{00000000-0005-0000-0000-00009D060000}"/>
    <cellStyle name="Migliaia 32 3 5" xfId="3848" xr:uid="{00000000-0005-0000-0000-00009E060000}"/>
    <cellStyle name="Migliaia 32 4" xfId="1114" xr:uid="{00000000-0005-0000-0000-00009F060000}"/>
    <cellStyle name="Migliaia 32 4 2" xfId="1115" xr:uid="{00000000-0005-0000-0000-0000A0060000}"/>
    <cellStyle name="Migliaia 32 4 2 2" xfId="2442" xr:uid="{00000000-0005-0000-0000-0000A1060000}"/>
    <cellStyle name="Migliaia 32 4 2 3" xfId="3849" xr:uid="{00000000-0005-0000-0000-0000A2060000}"/>
    <cellStyle name="Migliaia 32 4 3" xfId="2441" xr:uid="{00000000-0005-0000-0000-0000A3060000}"/>
    <cellStyle name="Migliaia 32 4 4" xfId="3850" xr:uid="{00000000-0005-0000-0000-0000A4060000}"/>
    <cellStyle name="Migliaia 32 5" xfId="1116" xr:uid="{00000000-0005-0000-0000-0000A5060000}"/>
    <cellStyle name="Migliaia 32 5 2" xfId="3851" xr:uid="{00000000-0005-0000-0000-0000A6060000}"/>
    <cellStyle name="Migliaia 32 6" xfId="3852" xr:uid="{00000000-0005-0000-0000-0000A7060000}"/>
    <cellStyle name="Migliaia 33" xfId="172" xr:uid="{00000000-0005-0000-0000-0000A8060000}"/>
    <cellStyle name="Migliaia 33 2" xfId="514" xr:uid="{00000000-0005-0000-0000-0000A9060000}"/>
    <cellStyle name="Migliaia 33 2 2" xfId="2443" xr:uid="{00000000-0005-0000-0000-0000AA060000}"/>
    <cellStyle name="Migliaia 33 2 2 2" xfId="3853" xr:uid="{00000000-0005-0000-0000-0000AB060000}"/>
    <cellStyle name="Migliaia 33 2 3" xfId="3854" xr:uid="{00000000-0005-0000-0000-0000AC060000}"/>
    <cellStyle name="Migliaia 33 3" xfId="1117" xr:uid="{00000000-0005-0000-0000-0000AD060000}"/>
    <cellStyle name="Migliaia 33 3 2" xfId="1118" xr:uid="{00000000-0005-0000-0000-0000AE060000}"/>
    <cellStyle name="Migliaia 33 3 2 2" xfId="3855" xr:uid="{00000000-0005-0000-0000-0000AF060000}"/>
    <cellStyle name="Migliaia 33 3 2 3" xfId="3856" xr:uid="{00000000-0005-0000-0000-0000B0060000}"/>
    <cellStyle name="Migliaia 33 3 3" xfId="1119" xr:uid="{00000000-0005-0000-0000-0000B1060000}"/>
    <cellStyle name="Migliaia 33 3 3 2" xfId="2445" xr:uid="{00000000-0005-0000-0000-0000B2060000}"/>
    <cellStyle name="Migliaia 33 3 4" xfId="2444" xr:uid="{00000000-0005-0000-0000-0000B3060000}"/>
    <cellStyle name="Migliaia 33 3 5" xfId="3857" xr:uid="{00000000-0005-0000-0000-0000B4060000}"/>
    <cellStyle name="Migliaia 33 4" xfId="1120" xr:uid="{00000000-0005-0000-0000-0000B5060000}"/>
    <cellStyle name="Migliaia 33 4 2" xfId="1121" xr:uid="{00000000-0005-0000-0000-0000B6060000}"/>
    <cellStyle name="Migliaia 33 4 2 2" xfId="2447" xr:uid="{00000000-0005-0000-0000-0000B7060000}"/>
    <cellStyle name="Migliaia 33 4 2 3" xfId="3858" xr:uid="{00000000-0005-0000-0000-0000B8060000}"/>
    <cellStyle name="Migliaia 33 4 3" xfId="2446" xr:uid="{00000000-0005-0000-0000-0000B9060000}"/>
    <cellStyle name="Migliaia 33 4 4" xfId="3859" xr:uid="{00000000-0005-0000-0000-0000BA060000}"/>
    <cellStyle name="Migliaia 33 5" xfId="1122" xr:uid="{00000000-0005-0000-0000-0000BB060000}"/>
    <cellStyle name="Migliaia 33 5 2" xfId="3860" xr:uid="{00000000-0005-0000-0000-0000BC060000}"/>
    <cellStyle name="Migliaia 33 6" xfId="3861" xr:uid="{00000000-0005-0000-0000-0000BD060000}"/>
    <cellStyle name="Migliaia 34" xfId="173" xr:uid="{00000000-0005-0000-0000-0000BE060000}"/>
    <cellStyle name="Migliaia 34 2" xfId="515" xr:uid="{00000000-0005-0000-0000-0000BF060000}"/>
    <cellStyle name="Migliaia 34 2 2" xfId="2448" xr:uid="{00000000-0005-0000-0000-0000C0060000}"/>
    <cellStyle name="Migliaia 34 2 2 2" xfId="3862" xr:uid="{00000000-0005-0000-0000-0000C1060000}"/>
    <cellStyle name="Migliaia 34 2 3" xfId="3863" xr:uid="{00000000-0005-0000-0000-0000C2060000}"/>
    <cellStyle name="Migliaia 34 3" xfId="1123" xr:uid="{00000000-0005-0000-0000-0000C3060000}"/>
    <cellStyle name="Migliaia 34 3 2" xfId="1124" xr:uid="{00000000-0005-0000-0000-0000C4060000}"/>
    <cellStyle name="Migliaia 34 3 2 2" xfId="3864" xr:uid="{00000000-0005-0000-0000-0000C5060000}"/>
    <cellStyle name="Migliaia 34 3 2 3" xfId="3865" xr:uid="{00000000-0005-0000-0000-0000C6060000}"/>
    <cellStyle name="Migliaia 34 3 3" xfId="1125" xr:uid="{00000000-0005-0000-0000-0000C7060000}"/>
    <cellStyle name="Migliaia 34 3 3 2" xfId="2450" xr:uid="{00000000-0005-0000-0000-0000C8060000}"/>
    <cellStyle name="Migliaia 34 3 4" xfId="2449" xr:uid="{00000000-0005-0000-0000-0000C9060000}"/>
    <cellStyle name="Migliaia 34 3 5" xfId="3866" xr:uid="{00000000-0005-0000-0000-0000CA060000}"/>
    <cellStyle name="Migliaia 34 4" xfId="1126" xr:uid="{00000000-0005-0000-0000-0000CB060000}"/>
    <cellStyle name="Migliaia 34 4 2" xfId="1127" xr:uid="{00000000-0005-0000-0000-0000CC060000}"/>
    <cellStyle name="Migliaia 34 4 2 2" xfId="2452" xr:uid="{00000000-0005-0000-0000-0000CD060000}"/>
    <cellStyle name="Migliaia 34 4 2 3" xfId="3867" xr:uid="{00000000-0005-0000-0000-0000CE060000}"/>
    <cellStyle name="Migliaia 34 4 3" xfId="2451" xr:uid="{00000000-0005-0000-0000-0000CF060000}"/>
    <cellStyle name="Migliaia 34 4 4" xfId="3868" xr:uid="{00000000-0005-0000-0000-0000D0060000}"/>
    <cellStyle name="Migliaia 34 5" xfId="1128" xr:uid="{00000000-0005-0000-0000-0000D1060000}"/>
    <cellStyle name="Migliaia 34 5 2" xfId="3869" xr:uid="{00000000-0005-0000-0000-0000D2060000}"/>
    <cellStyle name="Migliaia 34 6" xfId="3870" xr:uid="{00000000-0005-0000-0000-0000D3060000}"/>
    <cellStyle name="Migliaia 35" xfId="174" xr:uid="{00000000-0005-0000-0000-0000D4060000}"/>
    <cellStyle name="Migliaia 35 2" xfId="516" xr:uid="{00000000-0005-0000-0000-0000D5060000}"/>
    <cellStyle name="Migliaia 35 2 2" xfId="2453" xr:uid="{00000000-0005-0000-0000-0000D6060000}"/>
    <cellStyle name="Migliaia 35 2 2 2" xfId="3871" xr:uid="{00000000-0005-0000-0000-0000D7060000}"/>
    <cellStyle name="Migliaia 35 2 3" xfId="3872" xr:uid="{00000000-0005-0000-0000-0000D8060000}"/>
    <cellStyle name="Migliaia 35 3" xfId="1129" xr:uid="{00000000-0005-0000-0000-0000D9060000}"/>
    <cellStyle name="Migliaia 35 3 2" xfId="1130" xr:uid="{00000000-0005-0000-0000-0000DA060000}"/>
    <cellStyle name="Migliaia 35 3 2 2" xfId="3873" xr:uid="{00000000-0005-0000-0000-0000DB060000}"/>
    <cellStyle name="Migliaia 35 3 2 3" xfId="3874" xr:uid="{00000000-0005-0000-0000-0000DC060000}"/>
    <cellStyle name="Migliaia 35 3 3" xfId="1131" xr:uid="{00000000-0005-0000-0000-0000DD060000}"/>
    <cellStyle name="Migliaia 35 3 3 2" xfId="2455" xr:uid="{00000000-0005-0000-0000-0000DE060000}"/>
    <cellStyle name="Migliaia 35 3 4" xfId="2454" xr:uid="{00000000-0005-0000-0000-0000DF060000}"/>
    <cellStyle name="Migliaia 35 3 5" xfId="3875" xr:uid="{00000000-0005-0000-0000-0000E0060000}"/>
    <cellStyle name="Migliaia 35 4" xfId="1132" xr:uid="{00000000-0005-0000-0000-0000E1060000}"/>
    <cellStyle name="Migliaia 35 4 2" xfId="1133" xr:uid="{00000000-0005-0000-0000-0000E2060000}"/>
    <cellStyle name="Migliaia 35 4 2 2" xfId="2457" xr:uid="{00000000-0005-0000-0000-0000E3060000}"/>
    <cellStyle name="Migliaia 35 4 2 3" xfId="3876" xr:uid="{00000000-0005-0000-0000-0000E4060000}"/>
    <cellStyle name="Migliaia 35 4 3" xfId="2456" xr:uid="{00000000-0005-0000-0000-0000E5060000}"/>
    <cellStyle name="Migliaia 35 4 4" xfId="3877" xr:uid="{00000000-0005-0000-0000-0000E6060000}"/>
    <cellStyle name="Migliaia 35 5" xfId="1134" xr:uid="{00000000-0005-0000-0000-0000E7060000}"/>
    <cellStyle name="Migliaia 35 5 2" xfId="3878" xr:uid="{00000000-0005-0000-0000-0000E8060000}"/>
    <cellStyle name="Migliaia 35 6" xfId="3879" xr:uid="{00000000-0005-0000-0000-0000E9060000}"/>
    <cellStyle name="Migliaia 36" xfId="175" xr:uid="{00000000-0005-0000-0000-0000EA060000}"/>
    <cellStyle name="Migliaia 36 2" xfId="517" xr:uid="{00000000-0005-0000-0000-0000EB060000}"/>
    <cellStyle name="Migliaia 36 2 2" xfId="2458" xr:uid="{00000000-0005-0000-0000-0000EC060000}"/>
    <cellStyle name="Migliaia 36 2 2 2" xfId="3880" xr:uid="{00000000-0005-0000-0000-0000ED060000}"/>
    <cellStyle name="Migliaia 36 2 3" xfId="3881" xr:uid="{00000000-0005-0000-0000-0000EE060000}"/>
    <cellStyle name="Migliaia 36 3" xfId="1135" xr:uid="{00000000-0005-0000-0000-0000EF060000}"/>
    <cellStyle name="Migliaia 36 3 2" xfId="1136" xr:uid="{00000000-0005-0000-0000-0000F0060000}"/>
    <cellStyle name="Migliaia 36 3 2 2" xfId="3882" xr:uid="{00000000-0005-0000-0000-0000F1060000}"/>
    <cellStyle name="Migliaia 36 3 2 3" xfId="3883" xr:uid="{00000000-0005-0000-0000-0000F2060000}"/>
    <cellStyle name="Migliaia 36 3 3" xfId="1137" xr:uid="{00000000-0005-0000-0000-0000F3060000}"/>
    <cellStyle name="Migliaia 36 3 3 2" xfId="2460" xr:uid="{00000000-0005-0000-0000-0000F4060000}"/>
    <cellStyle name="Migliaia 36 3 4" xfId="2459" xr:uid="{00000000-0005-0000-0000-0000F5060000}"/>
    <cellStyle name="Migliaia 36 3 5" xfId="3884" xr:uid="{00000000-0005-0000-0000-0000F6060000}"/>
    <cellStyle name="Migliaia 36 4" xfId="1138" xr:uid="{00000000-0005-0000-0000-0000F7060000}"/>
    <cellStyle name="Migliaia 36 4 2" xfId="1139" xr:uid="{00000000-0005-0000-0000-0000F8060000}"/>
    <cellStyle name="Migliaia 36 4 2 2" xfId="2462" xr:uid="{00000000-0005-0000-0000-0000F9060000}"/>
    <cellStyle name="Migliaia 36 4 2 3" xfId="3885" xr:uid="{00000000-0005-0000-0000-0000FA060000}"/>
    <cellStyle name="Migliaia 36 4 3" xfId="2461" xr:uid="{00000000-0005-0000-0000-0000FB060000}"/>
    <cellStyle name="Migliaia 36 4 4" xfId="3886" xr:uid="{00000000-0005-0000-0000-0000FC060000}"/>
    <cellStyle name="Migliaia 36 5" xfId="1140" xr:uid="{00000000-0005-0000-0000-0000FD060000}"/>
    <cellStyle name="Migliaia 36 5 2" xfId="3887" xr:uid="{00000000-0005-0000-0000-0000FE060000}"/>
    <cellStyle name="Migliaia 36 6" xfId="3888" xr:uid="{00000000-0005-0000-0000-0000FF060000}"/>
    <cellStyle name="Migliaia 37" xfId="176" xr:uid="{00000000-0005-0000-0000-000000070000}"/>
    <cellStyle name="Migliaia 37 2" xfId="518" xr:uid="{00000000-0005-0000-0000-000001070000}"/>
    <cellStyle name="Migliaia 37 2 2" xfId="2463" xr:uid="{00000000-0005-0000-0000-000002070000}"/>
    <cellStyle name="Migliaia 37 2 2 2" xfId="3889" xr:uid="{00000000-0005-0000-0000-000003070000}"/>
    <cellStyle name="Migliaia 37 2 3" xfId="3890" xr:uid="{00000000-0005-0000-0000-000004070000}"/>
    <cellStyle name="Migliaia 37 3" xfId="1141" xr:uid="{00000000-0005-0000-0000-000005070000}"/>
    <cellStyle name="Migliaia 37 3 2" xfId="1142" xr:uid="{00000000-0005-0000-0000-000006070000}"/>
    <cellStyle name="Migliaia 37 3 2 2" xfId="3891" xr:uid="{00000000-0005-0000-0000-000007070000}"/>
    <cellStyle name="Migliaia 37 3 2 3" xfId="3892" xr:uid="{00000000-0005-0000-0000-000008070000}"/>
    <cellStyle name="Migliaia 37 3 3" xfId="1143" xr:uid="{00000000-0005-0000-0000-000009070000}"/>
    <cellStyle name="Migliaia 37 3 3 2" xfId="2465" xr:uid="{00000000-0005-0000-0000-00000A070000}"/>
    <cellStyle name="Migliaia 37 3 4" xfId="2464" xr:uid="{00000000-0005-0000-0000-00000B070000}"/>
    <cellStyle name="Migliaia 37 3 5" xfId="3893" xr:uid="{00000000-0005-0000-0000-00000C070000}"/>
    <cellStyle name="Migliaia 37 4" xfId="1144" xr:uid="{00000000-0005-0000-0000-00000D070000}"/>
    <cellStyle name="Migliaia 37 4 2" xfId="1145" xr:uid="{00000000-0005-0000-0000-00000E070000}"/>
    <cellStyle name="Migliaia 37 4 2 2" xfId="2467" xr:uid="{00000000-0005-0000-0000-00000F070000}"/>
    <cellStyle name="Migliaia 37 4 2 3" xfId="3894" xr:uid="{00000000-0005-0000-0000-000010070000}"/>
    <cellStyle name="Migliaia 37 4 3" xfId="2466" xr:uid="{00000000-0005-0000-0000-000011070000}"/>
    <cellStyle name="Migliaia 37 4 4" xfId="3895" xr:uid="{00000000-0005-0000-0000-000012070000}"/>
    <cellStyle name="Migliaia 37 5" xfId="1146" xr:uid="{00000000-0005-0000-0000-000013070000}"/>
    <cellStyle name="Migliaia 37 5 2" xfId="3896" xr:uid="{00000000-0005-0000-0000-000014070000}"/>
    <cellStyle name="Migliaia 37 6" xfId="3897" xr:uid="{00000000-0005-0000-0000-000015070000}"/>
    <cellStyle name="Migliaia 38" xfId="177" xr:uid="{00000000-0005-0000-0000-000016070000}"/>
    <cellStyle name="Migliaia 38 2" xfId="519" xr:uid="{00000000-0005-0000-0000-000017070000}"/>
    <cellStyle name="Migliaia 38 2 2" xfId="2468" xr:uid="{00000000-0005-0000-0000-000018070000}"/>
    <cellStyle name="Migliaia 38 2 2 2" xfId="3898" xr:uid="{00000000-0005-0000-0000-000019070000}"/>
    <cellStyle name="Migliaia 38 2 3" xfId="3899" xr:uid="{00000000-0005-0000-0000-00001A070000}"/>
    <cellStyle name="Migliaia 38 3" xfId="1147" xr:uid="{00000000-0005-0000-0000-00001B070000}"/>
    <cellStyle name="Migliaia 38 3 2" xfId="1148" xr:uid="{00000000-0005-0000-0000-00001C070000}"/>
    <cellStyle name="Migliaia 38 3 2 2" xfId="3900" xr:uid="{00000000-0005-0000-0000-00001D070000}"/>
    <cellStyle name="Migliaia 38 3 2 3" xfId="3901" xr:uid="{00000000-0005-0000-0000-00001E070000}"/>
    <cellStyle name="Migliaia 38 3 3" xfId="1149" xr:uid="{00000000-0005-0000-0000-00001F070000}"/>
    <cellStyle name="Migliaia 38 3 3 2" xfId="2470" xr:uid="{00000000-0005-0000-0000-000020070000}"/>
    <cellStyle name="Migliaia 38 3 4" xfId="2469" xr:uid="{00000000-0005-0000-0000-000021070000}"/>
    <cellStyle name="Migliaia 38 3 5" xfId="3902" xr:uid="{00000000-0005-0000-0000-000022070000}"/>
    <cellStyle name="Migliaia 38 4" xfId="1150" xr:uid="{00000000-0005-0000-0000-000023070000}"/>
    <cellStyle name="Migliaia 38 4 2" xfId="1151" xr:uid="{00000000-0005-0000-0000-000024070000}"/>
    <cellStyle name="Migliaia 38 4 2 2" xfId="2472" xr:uid="{00000000-0005-0000-0000-000025070000}"/>
    <cellStyle name="Migliaia 38 4 2 3" xfId="3903" xr:uid="{00000000-0005-0000-0000-000026070000}"/>
    <cellStyle name="Migliaia 38 4 3" xfId="2471" xr:uid="{00000000-0005-0000-0000-000027070000}"/>
    <cellStyle name="Migliaia 38 4 4" xfId="3904" xr:uid="{00000000-0005-0000-0000-000028070000}"/>
    <cellStyle name="Migliaia 38 5" xfId="1152" xr:uid="{00000000-0005-0000-0000-000029070000}"/>
    <cellStyle name="Migliaia 38 5 2" xfId="3905" xr:uid="{00000000-0005-0000-0000-00002A070000}"/>
    <cellStyle name="Migliaia 38 6" xfId="3906" xr:uid="{00000000-0005-0000-0000-00002B070000}"/>
    <cellStyle name="Migliaia 39" xfId="178" xr:uid="{00000000-0005-0000-0000-00002C070000}"/>
    <cellStyle name="Migliaia 39 2" xfId="520" xr:uid="{00000000-0005-0000-0000-00002D070000}"/>
    <cellStyle name="Migliaia 39 2 2" xfId="2473" xr:uid="{00000000-0005-0000-0000-00002E070000}"/>
    <cellStyle name="Migliaia 39 2 2 2" xfId="3907" xr:uid="{00000000-0005-0000-0000-00002F070000}"/>
    <cellStyle name="Migliaia 39 2 3" xfId="3908" xr:uid="{00000000-0005-0000-0000-000030070000}"/>
    <cellStyle name="Migliaia 39 3" xfId="1153" xr:uid="{00000000-0005-0000-0000-000031070000}"/>
    <cellStyle name="Migliaia 39 3 2" xfId="1154" xr:uid="{00000000-0005-0000-0000-000032070000}"/>
    <cellStyle name="Migliaia 39 3 2 2" xfId="3909" xr:uid="{00000000-0005-0000-0000-000033070000}"/>
    <cellStyle name="Migliaia 39 3 2 3" xfId="3910" xr:uid="{00000000-0005-0000-0000-000034070000}"/>
    <cellStyle name="Migliaia 39 3 3" xfId="1155" xr:uid="{00000000-0005-0000-0000-000035070000}"/>
    <cellStyle name="Migliaia 39 3 3 2" xfId="2475" xr:uid="{00000000-0005-0000-0000-000036070000}"/>
    <cellStyle name="Migliaia 39 3 4" xfId="2474" xr:uid="{00000000-0005-0000-0000-000037070000}"/>
    <cellStyle name="Migliaia 39 3 5" xfId="3911" xr:uid="{00000000-0005-0000-0000-000038070000}"/>
    <cellStyle name="Migliaia 39 4" xfId="1156" xr:uid="{00000000-0005-0000-0000-000039070000}"/>
    <cellStyle name="Migliaia 39 4 2" xfId="1157" xr:uid="{00000000-0005-0000-0000-00003A070000}"/>
    <cellStyle name="Migliaia 39 4 2 2" xfId="2477" xr:uid="{00000000-0005-0000-0000-00003B070000}"/>
    <cellStyle name="Migliaia 39 4 2 3" xfId="3912" xr:uid="{00000000-0005-0000-0000-00003C070000}"/>
    <cellStyle name="Migliaia 39 4 3" xfId="2476" xr:uid="{00000000-0005-0000-0000-00003D070000}"/>
    <cellStyle name="Migliaia 39 4 4" xfId="3913" xr:uid="{00000000-0005-0000-0000-00003E070000}"/>
    <cellStyle name="Migliaia 39 5" xfId="1158" xr:uid="{00000000-0005-0000-0000-00003F070000}"/>
    <cellStyle name="Migliaia 39 5 2" xfId="3914" xr:uid="{00000000-0005-0000-0000-000040070000}"/>
    <cellStyle name="Migliaia 39 6" xfId="3915" xr:uid="{00000000-0005-0000-0000-000041070000}"/>
    <cellStyle name="Migliaia 4" xfId="179" xr:uid="{00000000-0005-0000-0000-000042070000}"/>
    <cellStyle name="Migliaia 4 2" xfId="521" xr:uid="{00000000-0005-0000-0000-000043070000}"/>
    <cellStyle name="Migliaia 4 2 2" xfId="2478" xr:uid="{00000000-0005-0000-0000-000044070000}"/>
    <cellStyle name="Migliaia 4 2 2 2" xfId="3916" xr:uid="{00000000-0005-0000-0000-000045070000}"/>
    <cellStyle name="Migliaia 4 2 3" xfId="3917" xr:uid="{00000000-0005-0000-0000-000046070000}"/>
    <cellStyle name="Migliaia 4 3" xfId="1159" xr:uid="{00000000-0005-0000-0000-000047070000}"/>
    <cellStyle name="Migliaia 4 3 2" xfId="1160" xr:uid="{00000000-0005-0000-0000-000048070000}"/>
    <cellStyle name="Migliaia 4 3 2 2" xfId="3918" xr:uid="{00000000-0005-0000-0000-000049070000}"/>
    <cellStyle name="Migliaia 4 3 2 3" xfId="3919" xr:uid="{00000000-0005-0000-0000-00004A070000}"/>
    <cellStyle name="Migliaia 4 3 3" xfId="1161" xr:uid="{00000000-0005-0000-0000-00004B070000}"/>
    <cellStyle name="Migliaia 4 3 3 2" xfId="2480" xr:uid="{00000000-0005-0000-0000-00004C070000}"/>
    <cellStyle name="Migliaia 4 3 4" xfId="2479" xr:uid="{00000000-0005-0000-0000-00004D070000}"/>
    <cellStyle name="Migliaia 4 3 5" xfId="3920" xr:uid="{00000000-0005-0000-0000-00004E070000}"/>
    <cellStyle name="Migliaia 4 4" xfId="1162" xr:uid="{00000000-0005-0000-0000-00004F070000}"/>
    <cellStyle name="Migliaia 4 4 2" xfId="1163" xr:uid="{00000000-0005-0000-0000-000050070000}"/>
    <cellStyle name="Migliaia 4 4 2 2" xfId="2482" xr:uid="{00000000-0005-0000-0000-000051070000}"/>
    <cellStyle name="Migliaia 4 4 2 3" xfId="3921" xr:uid="{00000000-0005-0000-0000-000052070000}"/>
    <cellStyle name="Migliaia 4 4 3" xfId="2481" xr:uid="{00000000-0005-0000-0000-000053070000}"/>
    <cellStyle name="Migliaia 4 4 4" xfId="3922" xr:uid="{00000000-0005-0000-0000-000054070000}"/>
    <cellStyle name="Migliaia 4 5" xfId="1164" xr:uid="{00000000-0005-0000-0000-000055070000}"/>
    <cellStyle name="Migliaia 4 5 2" xfId="3923" xr:uid="{00000000-0005-0000-0000-000056070000}"/>
    <cellStyle name="Migliaia 4 6" xfId="3924" xr:uid="{00000000-0005-0000-0000-000057070000}"/>
    <cellStyle name="Migliaia 40" xfId="180" xr:uid="{00000000-0005-0000-0000-000058070000}"/>
    <cellStyle name="Migliaia 40 2" xfId="522" xr:uid="{00000000-0005-0000-0000-000059070000}"/>
    <cellStyle name="Migliaia 40 2 2" xfId="2483" xr:uid="{00000000-0005-0000-0000-00005A070000}"/>
    <cellStyle name="Migliaia 40 2 2 2" xfId="3925" xr:uid="{00000000-0005-0000-0000-00005B070000}"/>
    <cellStyle name="Migliaia 40 2 3" xfId="3926" xr:uid="{00000000-0005-0000-0000-00005C070000}"/>
    <cellStyle name="Migliaia 40 3" xfId="1165" xr:uid="{00000000-0005-0000-0000-00005D070000}"/>
    <cellStyle name="Migliaia 40 3 2" xfId="1166" xr:uid="{00000000-0005-0000-0000-00005E070000}"/>
    <cellStyle name="Migliaia 40 3 2 2" xfId="3927" xr:uid="{00000000-0005-0000-0000-00005F070000}"/>
    <cellStyle name="Migliaia 40 3 2 3" xfId="3928" xr:uid="{00000000-0005-0000-0000-000060070000}"/>
    <cellStyle name="Migliaia 40 3 3" xfId="1167" xr:uid="{00000000-0005-0000-0000-000061070000}"/>
    <cellStyle name="Migliaia 40 3 3 2" xfId="2485" xr:uid="{00000000-0005-0000-0000-000062070000}"/>
    <cellStyle name="Migliaia 40 3 4" xfId="2484" xr:uid="{00000000-0005-0000-0000-000063070000}"/>
    <cellStyle name="Migliaia 40 3 5" xfId="3929" xr:uid="{00000000-0005-0000-0000-000064070000}"/>
    <cellStyle name="Migliaia 40 4" xfId="1168" xr:uid="{00000000-0005-0000-0000-000065070000}"/>
    <cellStyle name="Migliaia 40 4 2" xfId="1169" xr:uid="{00000000-0005-0000-0000-000066070000}"/>
    <cellStyle name="Migliaia 40 4 2 2" xfId="2487" xr:uid="{00000000-0005-0000-0000-000067070000}"/>
    <cellStyle name="Migliaia 40 4 2 3" xfId="3930" xr:uid="{00000000-0005-0000-0000-000068070000}"/>
    <cellStyle name="Migliaia 40 4 3" xfId="2486" xr:uid="{00000000-0005-0000-0000-000069070000}"/>
    <cellStyle name="Migliaia 40 4 4" xfId="3931" xr:uid="{00000000-0005-0000-0000-00006A070000}"/>
    <cellStyle name="Migliaia 40 5" xfId="1170" xr:uid="{00000000-0005-0000-0000-00006B070000}"/>
    <cellStyle name="Migliaia 40 5 2" xfId="3932" xr:uid="{00000000-0005-0000-0000-00006C070000}"/>
    <cellStyle name="Migliaia 40 6" xfId="3933" xr:uid="{00000000-0005-0000-0000-00006D070000}"/>
    <cellStyle name="Migliaia 41" xfId="181" xr:uid="{00000000-0005-0000-0000-00006E070000}"/>
    <cellStyle name="Migliaia 41 2" xfId="523" xr:uid="{00000000-0005-0000-0000-00006F070000}"/>
    <cellStyle name="Migliaia 41 2 2" xfId="2488" xr:uid="{00000000-0005-0000-0000-000070070000}"/>
    <cellStyle name="Migliaia 41 2 2 2" xfId="3934" xr:uid="{00000000-0005-0000-0000-000071070000}"/>
    <cellStyle name="Migliaia 41 2 3" xfId="3935" xr:uid="{00000000-0005-0000-0000-000072070000}"/>
    <cellStyle name="Migliaia 41 3" xfId="1171" xr:uid="{00000000-0005-0000-0000-000073070000}"/>
    <cellStyle name="Migliaia 41 3 2" xfId="1172" xr:uid="{00000000-0005-0000-0000-000074070000}"/>
    <cellStyle name="Migliaia 41 3 2 2" xfId="3936" xr:uid="{00000000-0005-0000-0000-000075070000}"/>
    <cellStyle name="Migliaia 41 3 2 3" xfId="3937" xr:uid="{00000000-0005-0000-0000-000076070000}"/>
    <cellStyle name="Migliaia 41 3 3" xfId="1173" xr:uid="{00000000-0005-0000-0000-000077070000}"/>
    <cellStyle name="Migliaia 41 3 3 2" xfId="2490" xr:uid="{00000000-0005-0000-0000-000078070000}"/>
    <cellStyle name="Migliaia 41 3 4" xfId="2489" xr:uid="{00000000-0005-0000-0000-000079070000}"/>
    <cellStyle name="Migliaia 41 3 5" xfId="3938" xr:uid="{00000000-0005-0000-0000-00007A070000}"/>
    <cellStyle name="Migliaia 41 4" xfId="1174" xr:uid="{00000000-0005-0000-0000-00007B070000}"/>
    <cellStyle name="Migliaia 41 4 2" xfId="1175" xr:uid="{00000000-0005-0000-0000-00007C070000}"/>
    <cellStyle name="Migliaia 41 4 2 2" xfId="2492" xr:uid="{00000000-0005-0000-0000-00007D070000}"/>
    <cellStyle name="Migliaia 41 4 2 3" xfId="3939" xr:uid="{00000000-0005-0000-0000-00007E070000}"/>
    <cellStyle name="Migliaia 41 4 3" xfId="2491" xr:uid="{00000000-0005-0000-0000-00007F070000}"/>
    <cellStyle name="Migliaia 41 4 4" xfId="3940" xr:uid="{00000000-0005-0000-0000-000080070000}"/>
    <cellStyle name="Migliaia 41 5" xfId="1176" xr:uid="{00000000-0005-0000-0000-000081070000}"/>
    <cellStyle name="Migliaia 41 5 2" xfId="3941" xr:uid="{00000000-0005-0000-0000-000082070000}"/>
    <cellStyle name="Migliaia 41 6" xfId="3942" xr:uid="{00000000-0005-0000-0000-000083070000}"/>
    <cellStyle name="Migliaia 42" xfId="182" xr:uid="{00000000-0005-0000-0000-000084070000}"/>
    <cellStyle name="Migliaia 42 2" xfId="524" xr:uid="{00000000-0005-0000-0000-000085070000}"/>
    <cellStyle name="Migliaia 42 2 2" xfId="2493" xr:uid="{00000000-0005-0000-0000-000086070000}"/>
    <cellStyle name="Migliaia 42 2 2 2" xfId="3943" xr:uid="{00000000-0005-0000-0000-000087070000}"/>
    <cellStyle name="Migliaia 42 2 3" xfId="3944" xr:uid="{00000000-0005-0000-0000-000088070000}"/>
    <cellStyle name="Migliaia 42 3" xfId="1177" xr:uid="{00000000-0005-0000-0000-000089070000}"/>
    <cellStyle name="Migliaia 42 3 2" xfId="1178" xr:uid="{00000000-0005-0000-0000-00008A070000}"/>
    <cellStyle name="Migliaia 42 3 2 2" xfId="3945" xr:uid="{00000000-0005-0000-0000-00008B070000}"/>
    <cellStyle name="Migliaia 42 3 2 3" xfId="3946" xr:uid="{00000000-0005-0000-0000-00008C070000}"/>
    <cellStyle name="Migliaia 42 3 3" xfId="1179" xr:uid="{00000000-0005-0000-0000-00008D070000}"/>
    <cellStyle name="Migliaia 42 3 3 2" xfId="2495" xr:uid="{00000000-0005-0000-0000-00008E070000}"/>
    <cellStyle name="Migliaia 42 3 4" xfId="2494" xr:uid="{00000000-0005-0000-0000-00008F070000}"/>
    <cellStyle name="Migliaia 42 3 5" xfId="3947" xr:uid="{00000000-0005-0000-0000-000090070000}"/>
    <cellStyle name="Migliaia 42 4" xfId="1180" xr:uid="{00000000-0005-0000-0000-000091070000}"/>
    <cellStyle name="Migliaia 42 4 2" xfId="1181" xr:uid="{00000000-0005-0000-0000-000092070000}"/>
    <cellStyle name="Migliaia 42 4 2 2" xfId="2497" xr:uid="{00000000-0005-0000-0000-000093070000}"/>
    <cellStyle name="Migliaia 42 4 2 3" xfId="3948" xr:uid="{00000000-0005-0000-0000-000094070000}"/>
    <cellStyle name="Migliaia 42 4 3" xfId="2496" xr:uid="{00000000-0005-0000-0000-000095070000}"/>
    <cellStyle name="Migliaia 42 4 4" xfId="3949" xr:uid="{00000000-0005-0000-0000-000096070000}"/>
    <cellStyle name="Migliaia 42 5" xfId="1182" xr:uid="{00000000-0005-0000-0000-000097070000}"/>
    <cellStyle name="Migliaia 42 5 2" xfId="3950" xr:uid="{00000000-0005-0000-0000-000098070000}"/>
    <cellStyle name="Migliaia 42 6" xfId="3951" xr:uid="{00000000-0005-0000-0000-000099070000}"/>
    <cellStyle name="Migliaia 43" xfId="183" xr:uid="{00000000-0005-0000-0000-00009A070000}"/>
    <cellStyle name="Migliaia 43 2" xfId="525" xr:uid="{00000000-0005-0000-0000-00009B070000}"/>
    <cellStyle name="Migliaia 43 2 2" xfId="2498" xr:uid="{00000000-0005-0000-0000-00009C070000}"/>
    <cellStyle name="Migliaia 43 2 2 2" xfId="3952" xr:uid="{00000000-0005-0000-0000-00009D070000}"/>
    <cellStyle name="Migliaia 43 2 3" xfId="3953" xr:uid="{00000000-0005-0000-0000-00009E070000}"/>
    <cellStyle name="Migliaia 43 3" xfId="1183" xr:uid="{00000000-0005-0000-0000-00009F070000}"/>
    <cellStyle name="Migliaia 43 3 2" xfId="1184" xr:uid="{00000000-0005-0000-0000-0000A0070000}"/>
    <cellStyle name="Migliaia 43 3 2 2" xfId="3954" xr:uid="{00000000-0005-0000-0000-0000A1070000}"/>
    <cellStyle name="Migliaia 43 3 2 3" xfId="3955" xr:uid="{00000000-0005-0000-0000-0000A2070000}"/>
    <cellStyle name="Migliaia 43 3 3" xfId="1185" xr:uid="{00000000-0005-0000-0000-0000A3070000}"/>
    <cellStyle name="Migliaia 43 3 3 2" xfId="2500" xr:uid="{00000000-0005-0000-0000-0000A4070000}"/>
    <cellStyle name="Migliaia 43 3 4" xfId="2499" xr:uid="{00000000-0005-0000-0000-0000A5070000}"/>
    <cellStyle name="Migliaia 43 3 5" xfId="3956" xr:uid="{00000000-0005-0000-0000-0000A6070000}"/>
    <cellStyle name="Migliaia 43 4" xfId="1186" xr:uid="{00000000-0005-0000-0000-0000A7070000}"/>
    <cellStyle name="Migliaia 43 4 2" xfId="1187" xr:uid="{00000000-0005-0000-0000-0000A8070000}"/>
    <cellStyle name="Migliaia 43 4 2 2" xfId="2502" xr:uid="{00000000-0005-0000-0000-0000A9070000}"/>
    <cellStyle name="Migliaia 43 4 2 3" xfId="3957" xr:uid="{00000000-0005-0000-0000-0000AA070000}"/>
    <cellStyle name="Migliaia 43 4 3" xfId="2501" xr:uid="{00000000-0005-0000-0000-0000AB070000}"/>
    <cellStyle name="Migliaia 43 4 4" xfId="3958" xr:uid="{00000000-0005-0000-0000-0000AC070000}"/>
    <cellStyle name="Migliaia 43 5" xfId="1188" xr:uid="{00000000-0005-0000-0000-0000AD070000}"/>
    <cellStyle name="Migliaia 43 5 2" xfId="3959" xr:uid="{00000000-0005-0000-0000-0000AE070000}"/>
    <cellStyle name="Migliaia 43 6" xfId="3960" xr:uid="{00000000-0005-0000-0000-0000AF070000}"/>
    <cellStyle name="Migliaia 44" xfId="184" xr:uid="{00000000-0005-0000-0000-0000B0070000}"/>
    <cellStyle name="Migliaia 44 2" xfId="526" xr:uid="{00000000-0005-0000-0000-0000B1070000}"/>
    <cellStyle name="Migliaia 44 2 2" xfId="2503" xr:uid="{00000000-0005-0000-0000-0000B2070000}"/>
    <cellStyle name="Migliaia 44 2 2 2" xfId="3961" xr:uid="{00000000-0005-0000-0000-0000B3070000}"/>
    <cellStyle name="Migliaia 44 2 3" xfId="3962" xr:uid="{00000000-0005-0000-0000-0000B4070000}"/>
    <cellStyle name="Migliaia 44 3" xfId="1189" xr:uid="{00000000-0005-0000-0000-0000B5070000}"/>
    <cellStyle name="Migliaia 44 3 2" xfId="1190" xr:uid="{00000000-0005-0000-0000-0000B6070000}"/>
    <cellStyle name="Migliaia 44 3 2 2" xfId="3963" xr:uid="{00000000-0005-0000-0000-0000B7070000}"/>
    <cellStyle name="Migliaia 44 3 2 3" xfId="3964" xr:uid="{00000000-0005-0000-0000-0000B8070000}"/>
    <cellStyle name="Migliaia 44 3 3" xfId="1191" xr:uid="{00000000-0005-0000-0000-0000B9070000}"/>
    <cellStyle name="Migliaia 44 3 3 2" xfId="2505" xr:uid="{00000000-0005-0000-0000-0000BA070000}"/>
    <cellStyle name="Migliaia 44 3 4" xfId="2504" xr:uid="{00000000-0005-0000-0000-0000BB070000}"/>
    <cellStyle name="Migliaia 44 3 5" xfId="3965" xr:uid="{00000000-0005-0000-0000-0000BC070000}"/>
    <cellStyle name="Migliaia 44 4" xfId="1192" xr:uid="{00000000-0005-0000-0000-0000BD070000}"/>
    <cellStyle name="Migliaia 44 4 2" xfId="1193" xr:uid="{00000000-0005-0000-0000-0000BE070000}"/>
    <cellStyle name="Migliaia 44 4 2 2" xfId="2507" xr:uid="{00000000-0005-0000-0000-0000BF070000}"/>
    <cellStyle name="Migliaia 44 4 2 3" xfId="3966" xr:uid="{00000000-0005-0000-0000-0000C0070000}"/>
    <cellStyle name="Migliaia 44 4 3" xfId="2506" xr:uid="{00000000-0005-0000-0000-0000C1070000}"/>
    <cellStyle name="Migliaia 44 4 4" xfId="3967" xr:uid="{00000000-0005-0000-0000-0000C2070000}"/>
    <cellStyle name="Migliaia 44 5" xfId="1194" xr:uid="{00000000-0005-0000-0000-0000C3070000}"/>
    <cellStyle name="Migliaia 44 5 2" xfId="3968" xr:uid="{00000000-0005-0000-0000-0000C4070000}"/>
    <cellStyle name="Migliaia 44 6" xfId="3969" xr:uid="{00000000-0005-0000-0000-0000C5070000}"/>
    <cellStyle name="Migliaia 45" xfId="185" xr:uid="{00000000-0005-0000-0000-0000C6070000}"/>
    <cellStyle name="Migliaia 45 2" xfId="527" xr:uid="{00000000-0005-0000-0000-0000C7070000}"/>
    <cellStyle name="Migliaia 45 2 2" xfId="2508" xr:uid="{00000000-0005-0000-0000-0000C8070000}"/>
    <cellStyle name="Migliaia 45 2 2 2" xfId="3970" xr:uid="{00000000-0005-0000-0000-0000C9070000}"/>
    <cellStyle name="Migliaia 45 2 3" xfId="3971" xr:uid="{00000000-0005-0000-0000-0000CA070000}"/>
    <cellStyle name="Migliaia 45 3" xfId="1195" xr:uid="{00000000-0005-0000-0000-0000CB070000}"/>
    <cellStyle name="Migliaia 45 3 2" xfId="1196" xr:uid="{00000000-0005-0000-0000-0000CC070000}"/>
    <cellStyle name="Migliaia 45 3 2 2" xfId="3972" xr:uid="{00000000-0005-0000-0000-0000CD070000}"/>
    <cellStyle name="Migliaia 45 3 2 3" xfId="3973" xr:uid="{00000000-0005-0000-0000-0000CE070000}"/>
    <cellStyle name="Migliaia 45 3 3" xfId="1197" xr:uid="{00000000-0005-0000-0000-0000CF070000}"/>
    <cellStyle name="Migliaia 45 3 3 2" xfId="2510" xr:uid="{00000000-0005-0000-0000-0000D0070000}"/>
    <cellStyle name="Migliaia 45 3 4" xfId="2509" xr:uid="{00000000-0005-0000-0000-0000D1070000}"/>
    <cellStyle name="Migliaia 45 3 5" xfId="3974" xr:uid="{00000000-0005-0000-0000-0000D2070000}"/>
    <cellStyle name="Migliaia 45 4" xfId="1198" xr:uid="{00000000-0005-0000-0000-0000D3070000}"/>
    <cellStyle name="Migliaia 45 4 2" xfId="1199" xr:uid="{00000000-0005-0000-0000-0000D4070000}"/>
    <cellStyle name="Migliaia 45 4 2 2" xfId="2512" xr:uid="{00000000-0005-0000-0000-0000D5070000}"/>
    <cellStyle name="Migliaia 45 4 2 3" xfId="3975" xr:uid="{00000000-0005-0000-0000-0000D6070000}"/>
    <cellStyle name="Migliaia 45 4 3" xfId="2511" xr:uid="{00000000-0005-0000-0000-0000D7070000}"/>
    <cellStyle name="Migliaia 45 4 4" xfId="3976" xr:uid="{00000000-0005-0000-0000-0000D8070000}"/>
    <cellStyle name="Migliaia 45 5" xfId="1200" xr:uid="{00000000-0005-0000-0000-0000D9070000}"/>
    <cellStyle name="Migliaia 45 5 2" xfId="3977" xr:uid="{00000000-0005-0000-0000-0000DA070000}"/>
    <cellStyle name="Migliaia 45 6" xfId="3978" xr:uid="{00000000-0005-0000-0000-0000DB070000}"/>
    <cellStyle name="Migliaia 46" xfId="186" xr:uid="{00000000-0005-0000-0000-0000DC070000}"/>
    <cellStyle name="Migliaia 46 2" xfId="528" xr:uid="{00000000-0005-0000-0000-0000DD070000}"/>
    <cellStyle name="Migliaia 46 2 2" xfId="2513" xr:uid="{00000000-0005-0000-0000-0000DE070000}"/>
    <cellStyle name="Migliaia 46 2 2 2" xfId="3979" xr:uid="{00000000-0005-0000-0000-0000DF070000}"/>
    <cellStyle name="Migliaia 46 2 3" xfId="3980" xr:uid="{00000000-0005-0000-0000-0000E0070000}"/>
    <cellStyle name="Migliaia 46 3" xfId="1201" xr:uid="{00000000-0005-0000-0000-0000E1070000}"/>
    <cellStyle name="Migliaia 46 3 2" xfId="1202" xr:uid="{00000000-0005-0000-0000-0000E2070000}"/>
    <cellStyle name="Migliaia 46 3 2 2" xfId="3981" xr:uid="{00000000-0005-0000-0000-0000E3070000}"/>
    <cellStyle name="Migliaia 46 3 2 3" xfId="3982" xr:uid="{00000000-0005-0000-0000-0000E4070000}"/>
    <cellStyle name="Migliaia 46 3 3" xfId="1203" xr:uid="{00000000-0005-0000-0000-0000E5070000}"/>
    <cellStyle name="Migliaia 46 3 3 2" xfId="2515" xr:uid="{00000000-0005-0000-0000-0000E6070000}"/>
    <cellStyle name="Migliaia 46 3 4" xfId="2514" xr:uid="{00000000-0005-0000-0000-0000E7070000}"/>
    <cellStyle name="Migliaia 46 3 5" xfId="3983" xr:uid="{00000000-0005-0000-0000-0000E8070000}"/>
    <cellStyle name="Migliaia 46 4" xfId="1204" xr:uid="{00000000-0005-0000-0000-0000E9070000}"/>
    <cellStyle name="Migliaia 46 4 2" xfId="1205" xr:uid="{00000000-0005-0000-0000-0000EA070000}"/>
    <cellStyle name="Migliaia 46 4 2 2" xfId="2517" xr:uid="{00000000-0005-0000-0000-0000EB070000}"/>
    <cellStyle name="Migliaia 46 4 2 3" xfId="3984" xr:uid="{00000000-0005-0000-0000-0000EC070000}"/>
    <cellStyle name="Migliaia 46 4 3" xfId="2516" xr:uid="{00000000-0005-0000-0000-0000ED070000}"/>
    <cellStyle name="Migliaia 46 4 4" xfId="3985" xr:uid="{00000000-0005-0000-0000-0000EE070000}"/>
    <cellStyle name="Migliaia 46 5" xfId="1206" xr:uid="{00000000-0005-0000-0000-0000EF070000}"/>
    <cellStyle name="Migliaia 46 5 2" xfId="3986" xr:uid="{00000000-0005-0000-0000-0000F0070000}"/>
    <cellStyle name="Migliaia 46 6" xfId="3987" xr:uid="{00000000-0005-0000-0000-0000F1070000}"/>
    <cellStyle name="Migliaia 47" xfId="187" xr:uid="{00000000-0005-0000-0000-0000F2070000}"/>
    <cellStyle name="Migliaia 47 2" xfId="529" xr:uid="{00000000-0005-0000-0000-0000F3070000}"/>
    <cellStyle name="Migliaia 47 2 2" xfId="2518" xr:uid="{00000000-0005-0000-0000-0000F4070000}"/>
    <cellStyle name="Migliaia 47 2 2 2" xfId="3988" xr:uid="{00000000-0005-0000-0000-0000F5070000}"/>
    <cellStyle name="Migliaia 47 2 3" xfId="3989" xr:uid="{00000000-0005-0000-0000-0000F6070000}"/>
    <cellStyle name="Migliaia 47 3" xfId="1207" xr:uid="{00000000-0005-0000-0000-0000F7070000}"/>
    <cellStyle name="Migliaia 47 3 2" xfId="1208" xr:uid="{00000000-0005-0000-0000-0000F8070000}"/>
    <cellStyle name="Migliaia 47 3 2 2" xfId="3990" xr:uid="{00000000-0005-0000-0000-0000F9070000}"/>
    <cellStyle name="Migliaia 47 3 2 3" xfId="3991" xr:uid="{00000000-0005-0000-0000-0000FA070000}"/>
    <cellStyle name="Migliaia 47 3 3" xfId="1209" xr:uid="{00000000-0005-0000-0000-0000FB070000}"/>
    <cellStyle name="Migliaia 47 3 3 2" xfId="2520" xr:uid="{00000000-0005-0000-0000-0000FC070000}"/>
    <cellStyle name="Migliaia 47 3 4" xfId="2519" xr:uid="{00000000-0005-0000-0000-0000FD070000}"/>
    <cellStyle name="Migliaia 47 3 5" xfId="3992" xr:uid="{00000000-0005-0000-0000-0000FE070000}"/>
    <cellStyle name="Migliaia 47 4" xfId="1210" xr:uid="{00000000-0005-0000-0000-0000FF070000}"/>
    <cellStyle name="Migliaia 47 4 2" xfId="1211" xr:uid="{00000000-0005-0000-0000-000000080000}"/>
    <cellStyle name="Migliaia 47 4 2 2" xfId="2522" xr:uid="{00000000-0005-0000-0000-000001080000}"/>
    <cellStyle name="Migliaia 47 4 2 3" xfId="3993" xr:uid="{00000000-0005-0000-0000-000002080000}"/>
    <cellStyle name="Migliaia 47 4 3" xfId="2521" xr:uid="{00000000-0005-0000-0000-000003080000}"/>
    <cellStyle name="Migliaia 47 4 4" xfId="3994" xr:uid="{00000000-0005-0000-0000-000004080000}"/>
    <cellStyle name="Migliaia 47 5" xfId="1212" xr:uid="{00000000-0005-0000-0000-000005080000}"/>
    <cellStyle name="Migliaia 47 5 2" xfId="3995" xr:uid="{00000000-0005-0000-0000-000006080000}"/>
    <cellStyle name="Migliaia 47 6" xfId="3996" xr:uid="{00000000-0005-0000-0000-000007080000}"/>
    <cellStyle name="Migliaia 48" xfId="188" xr:uid="{00000000-0005-0000-0000-000008080000}"/>
    <cellStyle name="Migliaia 48 2" xfId="530" xr:uid="{00000000-0005-0000-0000-000009080000}"/>
    <cellStyle name="Migliaia 48 2 2" xfId="2523" xr:uid="{00000000-0005-0000-0000-00000A080000}"/>
    <cellStyle name="Migliaia 48 2 2 2" xfId="3997" xr:uid="{00000000-0005-0000-0000-00000B080000}"/>
    <cellStyle name="Migliaia 48 2 3" xfId="3998" xr:uid="{00000000-0005-0000-0000-00000C080000}"/>
    <cellStyle name="Migliaia 48 3" xfId="1213" xr:uid="{00000000-0005-0000-0000-00000D080000}"/>
    <cellStyle name="Migliaia 48 3 2" xfId="1214" xr:uid="{00000000-0005-0000-0000-00000E080000}"/>
    <cellStyle name="Migliaia 48 3 2 2" xfId="3999" xr:uid="{00000000-0005-0000-0000-00000F080000}"/>
    <cellStyle name="Migliaia 48 3 2 3" xfId="4000" xr:uid="{00000000-0005-0000-0000-000010080000}"/>
    <cellStyle name="Migliaia 48 3 3" xfId="1215" xr:uid="{00000000-0005-0000-0000-000011080000}"/>
    <cellStyle name="Migliaia 48 3 3 2" xfId="2525" xr:uid="{00000000-0005-0000-0000-000012080000}"/>
    <cellStyle name="Migliaia 48 3 4" xfId="2524" xr:uid="{00000000-0005-0000-0000-000013080000}"/>
    <cellStyle name="Migliaia 48 3 5" xfId="4001" xr:uid="{00000000-0005-0000-0000-000014080000}"/>
    <cellStyle name="Migliaia 48 4" xfId="1216" xr:uid="{00000000-0005-0000-0000-000015080000}"/>
    <cellStyle name="Migliaia 48 4 2" xfId="1217" xr:uid="{00000000-0005-0000-0000-000016080000}"/>
    <cellStyle name="Migliaia 48 4 2 2" xfId="2527" xr:uid="{00000000-0005-0000-0000-000017080000}"/>
    <cellStyle name="Migliaia 48 4 2 3" xfId="4002" xr:uid="{00000000-0005-0000-0000-000018080000}"/>
    <cellStyle name="Migliaia 48 4 3" xfId="2526" xr:uid="{00000000-0005-0000-0000-000019080000}"/>
    <cellStyle name="Migliaia 48 4 4" xfId="4003" xr:uid="{00000000-0005-0000-0000-00001A080000}"/>
    <cellStyle name="Migliaia 48 5" xfId="1218" xr:uid="{00000000-0005-0000-0000-00001B080000}"/>
    <cellStyle name="Migliaia 48 5 2" xfId="4004" xr:uid="{00000000-0005-0000-0000-00001C080000}"/>
    <cellStyle name="Migliaia 48 6" xfId="4005" xr:uid="{00000000-0005-0000-0000-00001D080000}"/>
    <cellStyle name="Migliaia 49" xfId="189" xr:uid="{00000000-0005-0000-0000-00001E080000}"/>
    <cellStyle name="Migliaia 49 2" xfId="531" xr:uid="{00000000-0005-0000-0000-00001F080000}"/>
    <cellStyle name="Migliaia 49 2 2" xfId="2528" xr:uid="{00000000-0005-0000-0000-000020080000}"/>
    <cellStyle name="Migliaia 49 2 2 2" xfId="4006" xr:uid="{00000000-0005-0000-0000-000021080000}"/>
    <cellStyle name="Migliaia 49 2 3" xfId="4007" xr:uid="{00000000-0005-0000-0000-000022080000}"/>
    <cellStyle name="Migliaia 49 3" xfId="1219" xr:uid="{00000000-0005-0000-0000-000023080000}"/>
    <cellStyle name="Migliaia 49 3 2" xfId="1220" xr:uid="{00000000-0005-0000-0000-000024080000}"/>
    <cellStyle name="Migliaia 49 3 2 2" xfId="4008" xr:uid="{00000000-0005-0000-0000-000025080000}"/>
    <cellStyle name="Migliaia 49 3 2 3" xfId="4009" xr:uid="{00000000-0005-0000-0000-000026080000}"/>
    <cellStyle name="Migliaia 49 3 3" xfId="1221" xr:uid="{00000000-0005-0000-0000-000027080000}"/>
    <cellStyle name="Migliaia 49 3 3 2" xfId="2530" xr:uid="{00000000-0005-0000-0000-000028080000}"/>
    <cellStyle name="Migliaia 49 3 4" xfId="2529" xr:uid="{00000000-0005-0000-0000-000029080000}"/>
    <cellStyle name="Migliaia 49 3 5" xfId="4010" xr:uid="{00000000-0005-0000-0000-00002A080000}"/>
    <cellStyle name="Migliaia 49 4" xfId="1222" xr:uid="{00000000-0005-0000-0000-00002B080000}"/>
    <cellStyle name="Migliaia 49 4 2" xfId="1223" xr:uid="{00000000-0005-0000-0000-00002C080000}"/>
    <cellStyle name="Migliaia 49 4 2 2" xfId="2532" xr:uid="{00000000-0005-0000-0000-00002D080000}"/>
    <cellStyle name="Migliaia 49 4 2 3" xfId="4011" xr:uid="{00000000-0005-0000-0000-00002E080000}"/>
    <cellStyle name="Migliaia 49 4 3" xfId="2531" xr:uid="{00000000-0005-0000-0000-00002F080000}"/>
    <cellStyle name="Migliaia 49 4 4" xfId="4012" xr:uid="{00000000-0005-0000-0000-000030080000}"/>
    <cellStyle name="Migliaia 49 5" xfId="1224" xr:uid="{00000000-0005-0000-0000-000031080000}"/>
    <cellStyle name="Migliaia 49 5 2" xfId="4013" xr:uid="{00000000-0005-0000-0000-000032080000}"/>
    <cellStyle name="Migliaia 49 6" xfId="4014" xr:uid="{00000000-0005-0000-0000-000033080000}"/>
    <cellStyle name="Migliaia 5" xfId="190" xr:uid="{00000000-0005-0000-0000-000034080000}"/>
    <cellStyle name="Migliaia 5 2" xfId="532" xr:uid="{00000000-0005-0000-0000-000035080000}"/>
    <cellStyle name="Migliaia 5 2 2" xfId="2533" xr:uid="{00000000-0005-0000-0000-000036080000}"/>
    <cellStyle name="Migliaia 5 2 2 2" xfId="4015" xr:uid="{00000000-0005-0000-0000-000037080000}"/>
    <cellStyle name="Migliaia 5 2 3" xfId="4016" xr:uid="{00000000-0005-0000-0000-000038080000}"/>
    <cellStyle name="Migliaia 5 3" xfId="1225" xr:uid="{00000000-0005-0000-0000-000039080000}"/>
    <cellStyle name="Migliaia 5 3 2" xfId="1226" xr:uid="{00000000-0005-0000-0000-00003A080000}"/>
    <cellStyle name="Migliaia 5 3 2 2" xfId="4017" xr:uid="{00000000-0005-0000-0000-00003B080000}"/>
    <cellStyle name="Migliaia 5 3 2 3" xfId="4018" xr:uid="{00000000-0005-0000-0000-00003C080000}"/>
    <cellStyle name="Migliaia 5 3 3" xfId="1227" xr:uid="{00000000-0005-0000-0000-00003D080000}"/>
    <cellStyle name="Migliaia 5 3 3 2" xfId="2535" xr:uid="{00000000-0005-0000-0000-00003E080000}"/>
    <cellStyle name="Migliaia 5 3 4" xfId="2534" xr:uid="{00000000-0005-0000-0000-00003F080000}"/>
    <cellStyle name="Migliaia 5 3 5" xfId="4019" xr:uid="{00000000-0005-0000-0000-000040080000}"/>
    <cellStyle name="Migliaia 5 4" xfId="1228" xr:uid="{00000000-0005-0000-0000-000041080000}"/>
    <cellStyle name="Migliaia 5 4 2" xfId="1229" xr:uid="{00000000-0005-0000-0000-000042080000}"/>
    <cellStyle name="Migliaia 5 4 2 2" xfId="2537" xr:uid="{00000000-0005-0000-0000-000043080000}"/>
    <cellStyle name="Migliaia 5 4 2 3" xfId="4020" xr:uid="{00000000-0005-0000-0000-000044080000}"/>
    <cellStyle name="Migliaia 5 4 3" xfId="2536" xr:uid="{00000000-0005-0000-0000-000045080000}"/>
    <cellStyle name="Migliaia 5 4 4" xfId="4021" xr:uid="{00000000-0005-0000-0000-000046080000}"/>
    <cellStyle name="Migliaia 5 5" xfId="1230" xr:uid="{00000000-0005-0000-0000-000047080000}"/>
    <cellStyle name="Migliaia 5 5 2" xfId="4022" xr:uid="{00000000-0005-0000-0000-000048080000}"/>
    <cellStyle name="Migliaia 5 6" xfId="4023" xr:uid="{00000000-0005-0000-0000-000049080000}"/>
    <cellStyle name="Migliaia 50" xfId="191" xr:uid="{00000000-0005-0000-0000-00004A080000}"/>
    <cellStyle name="Migliaia 50 2" xfId="533" xr:uid="{00000000-0005-0000-0000-00004B080000}"/>
    <cellStyle name="Migliaia 50 2 2" xfId="2538" xr:uid="{00000000-0005-0000-0000-00004C080000}"/>
    <cellStyle name="Migliaia 50 2 2 2" xfId="4024" xr:uid="{00000000-0005-0000-0000-00004D080000}"/>
    <cellStyle name="Migliaia 50 2 3" xfId="4025" xr:uid="{00000000-0005-0000-0000-00004E080000}"/>
    <cellStyle name="Migliaia 50 3" xfId="1231" xr:uid="{00000000-0005-0000-0000-00004F080000}"/>
    <cellStyle name="Migliaia 50 3 2" xfId="1232" xr:uid="{00000000-0005-0000-0000-000050080000}"/>
    <cellStyle name="Migliaia 50 3 2 2" xfId="4026" xr:uid="{00000000-0005-0000-0000-000051080000}"/>
    <cellStyle name="Migliaia 50 3 2 3" xfId="4027" xr:uid="{00000000-0005-0000-0000-000052080000}"/>
    <cellStyle name="Migliaia 50 3 3" xfId="1233" xr:uid="{00000000-0005-0000-0000-000053080000}"/>
    <cellStyle name="Migliaia 50 3 3 2" xfId="2540" xr:uid="{00000000-0005-0000-0000-000054080000}"/>
    <cellStyle name="Migliaia 50 3 4" xfId="2539" xr:uid="{00000000-0005-0000-0000-000055080000}"/>
    <cellStyle name="Migliaia 50 3 5" xfId="4028" xr:uid="{00000000-0005-0000-0000-000056080000}"/>
    <cellStyle name="Migliaia 50 4" xfId="1234" xr:uid="{00000000-0005-0000-0000-000057080000}"/>
    <cellStyle name="Migliaia 50 4 2" xfId="1235" xr:uid="{00000000-0005-0000-0000-000058080000}"/>
    <cellStyle name="Migliaia 50 4 2 2" xfId="2542" xr:uid="{00000000-0005-0000-0000-000059080000}"/>
    <cellStyle name="Migliaia 50 4 2 3" xfId="4029" xr:uid="{00000000-0005-0000-0000-00005A080000}"/>
    <cellStyle name="Migliaia 50 4 3" xfId="2541" xr:uid="{00000000-0005-0000-0000-00005B080000}"/>
    <cellStyle name="Migliaia 50 4 4" xfId="4030" xr:uid="{00000000-0005-0000-0000-00005C080000}"/>
    <cellStyle name="Migliaia 50 5" xfId="1236" xr:uid="{00000000-0005-0000-0000-00005D080000}"/>
    <cellStyle name="Migliaia 50 5 2" xfId="4031" xr:uid="{00000000-0005-0000-0000-00005E080000}"/>
    <cellStyle name="Migliaia 50 6" xfId="4032" xr:uid="{00000000-0005-0000-0000-00005F080000}"/>
    <cellStyle name="Migliaia 51" xfId="192" xr:uid="{00000000-0005-0000-0000-000060080000}"/>
    <cellStyle name="Migliaia 51 2" xfId="534" xr:uid="{00000000-0005-0000-0000-000061080000}"/>
    <cellStyle name="Migliaia 51 2 2" xfId="2543" xr:uid="{00000000-0005-0000-0000-000062080000}"/>
    <cellStyle name="Migliaia 51 2 2 2" xfId="4033" xr:uid="{00000000-0005-0000-0000-000063080000}"/>
    <cellStyle name="Migliaia 51 2 3" xfId="4034" xr:uid="{00000000-0005-0000-0000-000064080000}"/>
    <cellStyle name="Migliaia 51 3" xfId="1237" xr:uid="{00000000-0005-0000-0000-000065080000}"/>
    <cellStyle name="Migliaia 51 3 2" xfId="1238" xr:uid="{00000000-0005-0000-0000-000066080000}"/>
    <cellStyle name="Migliaia 51 3 2 2" xfId="4035" xr:uid="{00000000-0005-0000-0000-000067080000}"/>
    <cellStyle name="Migliaia 51 3 2 3" xfId="4036" xr:uid="{00000000-0005-0000-0000-000068080000}"/>
    <cellStyle name="Migliaia 51 3 3" xfId="1239" xr:uid="{00000000-0005-0000-0000-000069080000}"/>
    <cellStyle name="Migliaia 51 3 3 2" xfId="2545" xr:uid="{00000000-0005-0000-0000-00006A080000}"/>
    <cellStyle name="Migliaia 51 3 4" xfId="2544" xr:uid="{00000000-0005-0000-0000-00006B080000}"/>
    <cellStyle name="Migliaia 51 3 5" xfId="4037" xr:uid="{00000000-0005-0000-0000-00006C080000}"/>
    <cellStyle name="Migliaia 51 4" xfId="1240" xr:uid="{00000000-0005-0000-0000-00006D080000}"/>
    <cellStyle name="Migliaia 51 4 2" xfId="1241" xr:uid="{00000000-0005-0000-0000-00006E080000}"/>
    <cellStyle name="Migliaia 51 4 2 2" xfId="2547" xr:uid="{00000000-0005-0000-0000-00006F080000}"/>
    <cellStyle name="Migliaia 51 4 2 3" xfId="4038" xr:uid="{00000000-0005-0000-0000-000070080000}"/>
    <cellStyle name="Migliaia 51 4 3" xfId="2546" xr:uid="{00000000-0005-0000-0000-000071080000}"/>
    <cellStyle name="Migliaia 51 4 4" xfId="4039" xr:uid="{00000000-0005-0000-0000-000072080000}"/>
    <cellStyle name="Migliaia 51 5" xfId="1242" xr:uid="{00000000-0005-0000-0000-000073080000}"/>
    <cellStyle name="Migliaia 51 5 2" xfId="4040" xr:uid="{00000000-0005-0000-0000-000074080000}"/>
    <cellStyle name="Migliaia 51 6" xfId="4041" xr:uid="{00000000-0005-0000-0000-000075080000}"/>
    <cellStyle name="Migliaia 52" xfId="193" xr:uid="{00000000-0005-0000-0000-000076080000}"/>
    <cellStyle name="Migliaia 52 2" xfId="535" xr:uid="{00000000-0005-0000-0000-000077080000}"/>
    <cellStyle name="Migliaia 52 2 2" xfId="2548" xr:uid="{00000000-0005-0000-0000-000078080000}"/>
    <cellStyle name="Migliaia 52 2 2 2" xfId="4042" xr:uid="{00000000-0005-0000-0000-000079080000}"/>
    <cellStyle name="Migliaia 52 2 3" xfId="4043" xr:uid="{00000000-0005-0000-0000-00007A080000}"/>
    <cellStyle name="Migliaia 52 3" xfId="1243" xr:uid="{00000000-0005-0000-0000-00007B080000}"/>
    <cellStyle name="Migliaia 52 3 2" xfId="1244" xr:uid="{00000000-0005-0000-0000-00007C080000}"/>
    <cellStyle name="Migliaia 52 3 2 2" xfId="4044" xr:uid="{00000000-0005-0000-0000-00007D080000}"/>
    <cellStyle name="Migliaia 52 3 2 3" xfId="4045" xr:uid="{00000000-0005-0000-0000-00007E080000}"/>
    <cellStyle name="Migliaia 52 3 3" xfId="1245" xr:uid="{00000000-0005-0000-0000-00007F080000}"/>
    <cellStyle name="Migliaia 52 3 3 2" xfId="2550" xr:uid="{00000000-0005-0000-0000-000080080000}"/>
    <cellStyle name="Migliaia 52 3 4" xfId="2549" xr:uid="{00000000-0005-0000-0000-000081080000}"/>
    <cellStyle name="Migliaia 52 3 5" xfId="4046" xr:uid="{00000000-0005-0000-0000-000082080000}"/>
    <cellStyle name="Migliaia 52 4" xfId="1246" xr:uid="{00000000-0005-0000-0000-000083080000}"/>
    <cellStyle name="Migliaia 52 4 2" xfId="1247" xr:uid="{00000000-0005-0000-0000-000084080000}"/>
    <cellStyle name="Migliaia 52 4 2 2" xfId="2552" xr:uid="{00000000-0005-0000-0000-000085080000}"/>
    <cellStyle name="Migliaia 52 4 2 3" xfId="4047" xr:uid="{00000000-0005-0000-0000-000086080000}"/>
    <cellStyle name="Migliaia 52 4 3" xfId="2551" xr:uid="{00000000-0005-0000-0000-000087080000}"/>
    <cellStyle name="Migliaia 52 4 4" xfId="4048" xr:uid="{00000000-0005-0000-0000-000088080000}"/>
    <cellStyle name="Migliaia 52 5" xfId="1248" xr:uid="{00000000-0005-0000-0000-000089080000}"/>
    <cellStyle name="Migliaia 52 5 2" xfId="4049" xr:uid="{00000000-0005-0000-0000-00008A080000}"/>
    <cellStyle name="Migliaia 52 6" xfId="4050" xr:uid="{00000000-0005-0000-0000-00008B080000}"/>
    <cellStyle name="Migliaia 53" xfId="194" xr:uid="{00000000-0005-0000-0000-00008C080000}"/>
    <cellStyle name="Migliaia 53 2" xfId="536" xr:uid="{00000000-0005-0000-0000-00008D080000}"/>
    <cellStyle name="Migliaia 53 2 2" xfId="2553" xr:uid="{00000000-0005-0000-0000-00008E080000}"/>
    <cellStyle name="Migliaia 53 2 2 2" xfId="4051" xr:uid="{00000000-0005-0000-0000-00008F080000}"/>
    <cellStyle name="Migliaia 53 2 3" xfId="4052" xr:uid="{00000000-0005-0000-0000-000090080000}"/>
    <cellStyle name="Migliaia 53 3" xfId="1249" xr:uid="{00000000-0005-0000-0000-000091080000}"/>
    <cellStyle name="Migliaia 53 3 2" xfId="1250" xr:uid="{00000000-0005-0000-0000-000092080000}"/>
    <cellStyle name="Migliaia 53 3 2 2" xfId="4053" xr:uid="{00000000-0005-0000-0000-000093080000}"/>
    <cellStyle name="Migliaia 53 3 2 3" xfId="4054" xr:uid="{00000000-0005-0000-0000-000094080000}"/>
    <cellStyle name="Migliaia 53 3 3" xfId="1251" xr:uid="{00000000-0005-0000-0000-000095080000}"/>
    <cellStyle name="Migliaia 53 3 3 2" xfId="2555" xr:uid="{00000000-0005-0000-0000-000096080000}"/>
    <cellStyle name="Migliaia 53 3 4" xfId="2554" xr:uid="{00000000-0005-0000-0000-000097080000}"/>
    <cellStyle name="Migliaia 53 3 5" xfId="4055" xr:uid="{00000000-0005-0000-0000-000098080000}"/>
    <cellStyle name="Migliaia 53 4" xfId="1252" xr:uid="{00000000-0005-0000-0000-000099080000}"/>
    <cellStyle name="Migliaia 53 4 2" xfId="1253" xr:uid="{00000000-0005-0000-0000-00009A080000}"/>
    <cellStyle name="Migliaia 53 4 2 2" xfId="2557" xr:uid="{00000000-0005-0000-0000-00009B080000}"/>
    <cellStyle name="Migliaia 53 4 2 3" xfId="4056" xr:uid="{00000000-0005-0000-0000-00009C080000}"/>
    <cellStyle name="Migliaia 53 4 3" xfId="2556" xr:uid="{00000000-0005-0000-0000-00009D080000}"/>
    <cellStyle name="Migliaia 53 4 4" xfId="4057" xr:uid="{00000000-0005-0000-0000-00009E080000}"/>
    <cellStyle name="Migliaia 53 5" xfId="1254" xr:uid="{00000000-0005-0000-0000-00009F080000}"/>
    <cellStyle name="Migliaia 53 5 2" xfId="4058" xr:uid="{00000000-0005-0000-0000-0000A0080000}"/>
    <cellStyle name="Migliaia 53 6" xfId="4059" xr:uid="{00000000-0005-0000-0000-0000A1080000}"/>
    <cellStyle name="Migliaia 54" xfId="195" xr:uid="{00000000-0005-0000-0000-0000A2080000}"/>
    <cellStyle name="Migliaia 54 2" xfId="537" xr:uid="{00000000-0005-0000-0000-0000A3080000}"/>
    <cellStyle name="Migliaia 54 2 2" xfId="2558" xr:uid="{00000000-0005-0000-0000-0000A4080000}"/>
    <cellStyle name="Migliaia 54 2 2 2" xfId="4060" xr:uid="{00000000-0005-0000-0000-0000A5080000}"/>
    <cellStyle name="Migliaia 54 2 3" xfId="4061" xr:uid="{00000000-0005-0000-0000-0000A6080000}"/>
    <cellStyle name="Migliaia 54 3" xfId="1255" xr:uid="{00000000-0005-0000-0000-0000A7080000}"/>
    <cellStyle name="Migliaia 54 3 2" xfId="1256" xr:uid="{00000000-0005-0000-0000-0000A8080000}"/>
    <cellStyle name="Migliaia 54 3 2 2" xfId="4062" xr:uid="{00000000-0005-0000-0000-0000A9080000}"/>
    <cellStyle name="Migliaia 54 3 2 3" xfId="4063" xr:uid="{00000000-0005-0000-0000-0000AA080000}"/>
    <cellStyle name="Migliaia 54 3 3" xfId="1257" xr:uid="{00000000-0005-0000-0000-0000AB080000}"/>
    <cellStyle name="Migliaia 54 3 3 2" xfId="2560" xr:uid="{00000000-0005-0000-0000-0000AC080000}"/>
    <cellStyle name="Migliaia 54 3 4" xfId="2559" xr:uid="{00000000-0005-0000-0000-0000AD080000}"/>
    <cellStyle name="Migliaia 54 3 5" xfId="4064" xr:uid="{00000000-0005-0000-0000-0000AE080000}"/>
    <cellStyle name="Migliaia 54 4" xfId="1258" xr:uid="{00000000-0005-0000-0000-0000AF080000}"/>
    <cellStyle name="Migliaia 54 4 2" xfId="1259" xr:uid="{00000000-0005-0000-0000-0000B0080000}"/>
    <cellStyle name="Migliaia 54 4 2 2" xfId="2562" xr:uid="{00000000-0005-0000-0000-0000B1080000}"/>
    <cellStyle name="Migliaia 54 4 2 3" xfId="4065" xr:uid="{00000000-0005-0000-0000-0000B2080000}"/>
    <cellStyle name="Migliaia 54 4 3" xfId="2561" xr:uid="{00000000-0005-0000-0000-0000B3080000}"/>
    <cellStyle name="Migliaia 54 4 4" xfId="4066" xr:uid="{00000000-0005-0000-0000-0000B4080000}"/>
    <cellStyle name="Migliaia 54 5" xfId="1260" xr:uid="{00000000-0005-0000-0000-0000B5080000}"/>
    <cellStyle name="Migliaia 54 5 2" xfId="4067" xr:uid="{00000000-0005-0000-0000-0000B6080000}"/>
    <cellStyle name="Migliaia 54 6" xfId="4068" xr:uid="{00000000-0005-0000-0000-0000B7080000}"/>
    <cellStyle name="Migliaia 55" xfId="196" xr:uid="{00000000-0005-0000-0000-0000B8080000}"/>
    <cellStyle name="Migliaia 55 2" xfId="538" xr:uid="{00000000-0005-0000-0000-0000B9080000}"/>
    <cellStyle name="Migliaia 55 2 2" xfId="2563" xr:uid="{00000000-0005-0000-0000-0000BA080000}"/>
    <cellStyle name="Migliaia 55 2 2 2" xfId="4069" xr:uid="{00000000-0005-0000-0000-0000BB080000}"/>
    <cellStyle name="Migliaia 55 2 3" xfId="4070" xr:uid="{00000000-0005-0000-0000-0000BC080000}"/>
    <cellStyle name="Migliaia 55 3" xfId="1261" xr:uid="{00000000-0005-0000-0000-0000BD080000}"/>
    <cellStyle name="Migliaia 55 3 2" xfId="1262" xr:uid="{00000000-0005-0000-0000-0000BE080000}"/>
    <cellStyle name="Migliaia 55 3 2 2" xfId="4071" xr:uid="{00000000-0005-0000-0000-0000BF080000}"/>
    <cellStyle name="Migliaia 55 3 2 3" xfId="4072" xr:uid="{00000000-0005-0000-0000-0000C0080000}"/>
    <cellStyle name="Migliaia 55 3 3" xfId="1263" xr:uid="{00000000-0005-0000-0000-0000C1080000}"/>
    <cellStyle name="Migliaia 55 3 3 2" xfId="2565" xr:uid="{00000000-0005-0000-0000-0000C2080000}"/>
    <cellStyle name="Migliaia 55 3 4" xfId="2564" xr:uid="{00000000-0005-0000-0000-0000C3080000}"/>
    <cellStyle name="Migliaia 55 3 5" xfId="4073" xr:uid="{00000000-0005-0000-0000-0000C4080000}"/>
    <cellStyle name="Migliaia 55 4" xfId="1264" xr:uid="{00000000-0005-0000-0000-0000C5080000}"/>
    <cellStyle name="Migliaia 55 4 2" xfId="1265" xr:uid="{00000000-0005-0000-0000-0000C6080000}"/>
    <cellStyle name="Migliaia 55 4 2 2" xfId="2567" xr:uid="{00000000-0005-0000-0000-0000C7080000}"/>
    <cellStyle name="Migliaia 55 4 2 3" xfId="4074" xr:uid="{00000000-0005-0000-0000-0000C8080000}"/>
    <cellStyle name="Migliaia 55 4 3" xfId="2566" xr:uid="{00000000-0005-0000-0000-0000C9080000}"/>
    <cellStyle name="Migliaia 55 4 4" xfId="4075" xr:uid="{00000000-0005-0000-0000-0000CA080000}"/>
    <cellStyle name="Migliaia 55 5" xfId="1266" xr:uid="{00000000-0005-0000-0000-0000CB080000}"/>
    <cellStyle name="Migliaia 55 5 2" xfId="4076" xr:uid="{00000000-0005-0000-0000-0000CC080000}"/>
    <cellStyle name="Migliaia 55 6" xfId="4077" xr:uid="{00000000-0005-0000-0000-0000CD080000}"/>
    <cellStyle name="Migliaia 56" xfId="197" xr:uid="{00000000-0005-0000-0000-0000CE080000}"/>
    <cellStyle name="Migliaia 56 2" xfId="539" xr:uid="{00000000-0005-0000-0000-0000CF080000}"/>
    <cellStyle name="Migliaia 56 2 2" xfId="2568" xr:uid="{00000000-0005-0000-0000-0000D0080000}"/>
    <cellStyle name="Migliaia 56 2 2 2" xfId="4078" xr:uid="{00000000-0005-0000-0000-0000D1080000}"/>
    <cellStyle name="Migliaia 56 2 3" xfId="4079" xr:uid="{00000000-0005-0000-0000-0000D2080000}"/>
    <cellStyle name="Migliaia 56 3" xfId="1267" xr:uid="{00000000-0005-0000-0000-0000D3080000}"/>
    <cellStyle name="Migliaia 56 3 2" xfId="1268" xr:uid="{00000000-0005-0000-0000-0000D4080000}"/>
    <cellStyle name="Migliaia 56 3 2 2" xfId="4080" xr:uid="{00000000-0005-0000-0000-0000D5080000}"/>
    <cellStyle name="Migliaia 56 3 2 3" xfId="4081" xr:uid="{00000000-0005-0000-0000-0000D6080000}"/>
    <cellStyle name="Migliaia 56 3 3" xfId="1269" xr:uid="{00000000-0005-0000-0000-0000D7080000}"/>
    <cellStyle name="Migliaia 56 3 3 2" xfId="2570" xr:uid="{00000000-0005-0000-0000-0000D8080000}"/>
    <cellStyle name="Migliaia 56 3 4" xfId="2569" xr:uid="{00000000-0005-0000-0000-0000D9080000}"/>
    <cellStyle name="Migliaia 56 3 5" xfId="4082" xr:uid="{00000000-0005-0000-0000-0000DA080000}"/>
    <cellStyle name="Migliaia 56 4" xfId="1270" xr:uid="{00000000-0005-0000-0000-0000DB080000}"/>
    <cellStyle name="Migliaia 56 4 2" xfId="1271" xr:uid="{00000000-0005-0000-0000-0000DC080000}"/>
    <cellStyle name="Migliaia 56 4 2 2" xfId="2572" xr:uid="{00000000-0005-0000-0000-0000DD080000}"/>
    <cellStyle name="Migliaia 56 4 2 3" xfId="4083" xr:uid="{00000000-0005-0000-0000-0000DE080000}"/>
    <cellStyle name="Migliaia 56 4 3" xfId="2571" xr:uid="{00000000-0005-0000-0000-0000DF080000}"/>
    <cellStyle name="Migliaia 56 4 4" xfId="4084" xr:uid="{00000000-0005-0000-0000-0000E0080000}"/>
    <cellStyle name="Migliaia 56 5" xfId="1272" xr:uid="{00000000-0005-0000-0000-0000E1080000}"/>
    <cellStyle name="Migliaia 56 5 2" xfId="4085" xr:uid="{00000000-0005-0000-0000-0000E2080000}"/>
    <cellStyle name="Migliaia 56 6" xfId="4086" xr:uid="{00000000-0005-0000-0000-0000E3080000}"/>
    <cellStyle name="Migliaia 57" xfId="198" xr:uid="{00000000-0005-0000-0000-0000E4080000}"/>
    <cellStyle name="Migliaia 57 2" xfId="540" xr:uid="{00000000-0005-0000-0000-0000E5080000}"/>
    <cellStyle name="Migliaia 57 2 2" xfId="2573" xr:uid="{00000000-0005-0000-0000-0000E6080000}"/>
    <cellStyle name="Migliaia 57 2 2 2" xfId="4087" xr:uid="{00000000-0005-0000-0000-0000E7080000}"/>
    <cellStyle name="Migliaia 57 2 3" xfId="4088" xr:uid="{00000000-0005-0000-0000-0000E8080000}"/>
    <cellStyle name="Migliaia 57 3" xfId="1273" xr:uid="{00000000-0005-0000-0000-0000E9080000}"/>
    <cellStyle name="Migliaia 57 3 2" xfId="1274" xr:uid="{00000000-0005-0000-0000-0000EA080000}"/>
    <cellStyle name="Migliaia 57 3 2 2" xfId="4089" xr:uid="{00000000-0005-0000-0000-0000EB080000}"/>
    <cellStyle name="Migliaia 57 3 2 3" xfId="4090" xr:uid="{00000000-0005-0000-0000-0000EC080000}"/>
    <cellStyle name="Migliaia 57 3 3" xfId="1275" xr:uid="{00000000-0005-0000-0000-0000ED080000}"/>
    <cellStyle name="Migliaia 57 3 3 2" xfId="2575" xr:uid="{00000000-0005-0000-0000-0000EE080000}"/>
    <cellStyle name="Migliaia 57 3 4" xfId="2574" xr:uid="{00000000-0005-0000-0000-0000EF080000}"/>
    <cellStyle name="Migliaia 57 3 5" xfId="4091" xr:uid="{00000000-0005-0000-0000-0000F0080000}"/>
    <cellStyle name="Migliaia 57 4" xfId="1276" xr:uid="{00000000-0005-0000-0000-0000F1080000}"/>
    <cellStyle name="Migliaia 57 4 2" xfId="1277" xr:uid="{00000000-0005-0000-0000-0000F2080000}"/>
    <cellStyle name="Migliaia 57 4 2 2" xfId="2577" xr:uid="{00000000-0005-0000-0000-0000F3080000}"/>
    <cellStyle name="Migliaia 57 4 2 3" xfId="4092" xr:uid="{00000000-0005-0000-0000-0000F4080000}"/>
    <cellStyle name="Migliaia 57 4 3" xfId="2576" xr:uid="{00000000-0005-0000-0000-0000F5080000}"/>
    <cellStyle name="Migliaia 57 4 4" xfId="4093" xr:uid="{00000000-0005-0000-0000-0000F6080000}"/>
    <cellStyle name="Migliaia 57 5" xfId="1278" xr:uid="{00000000-0005-0000-0000-0000F7080000}"/>
    <cellStyle name="Migliaia 57 5 2" xfId="4094" xr:uid="{00000000-0005-0000-0000-0000F8080000}"/>
    <cellStyle name="Migliaia 57 6" xfId="4095" xr:uid="{00000000-0005-0000-0000-0000F9080000}"/>
    <cellStyle name="Migliaia 58" xfId="199" xr:uid="{00000000-0005-0000-0000-0000FA080000}"/>
    <cellStyle name="Migliaia 58 2" xfId="541" xr:uid="{00000000-0005-0000-0000-0000FB080000}"/>
    <cellStyle name="Migliaia 58 2 2" xfId="2578" xr:uid="{00000000-0005-0000-0000-0000FC080000}"/>
    <cellStyle name="Migliaia 58 2 2 2" xfId="4096" xr:uid="{00000000-0005-0000-0000-0000FD080000}"/>
    <cellStyle name="Migliaia 58 2 3" xfId="4097" xr:uid="{00000000-0005-0000-0000-0000FE080000}"/>
    <cellStyle name="Migliaia 58 3" xfId="1279" xr:uid="{00000000-0005-0000-0000-0000FF080000}"/>
    <cellStyle name="Migliaia 58 3 2" xfId="1280" xr:uid="{00000000-0005-0000-0000-000000090000}"/>
    <cellStyle name="Migliaia 58 3 2 2" xfId="4098" xr:uid="{00000000-0005-0000-0000-000001090000}"/>
    <cellStyle name="Migliaia 58 3 2 3" xfId="4099" xr:uid="{00000000-0005-0000-0000-000002090000}"/>
    <cellStyle name="Migliaia 58 3 3" xfId="1281" xr:uid="{00000000-0005-0000-0000-000003090000}"/>
    <cellStyle name="Migliaia 58 3 3 2" xfId="2580" xr:uid="{00000000-0005-0000-0000-000004090000}"/>
    <cellStyle name="Migliaia 58 3 4" xfId="2579" xr:uid="{00000000-0005-0000-0000-000005090000}"/>
    <cellStyle name="Migliaia 58 3 5" xfId="4100" xr:uid="{00000000-0005-0000-0000-000006090000}"/>
    <cellStyle name="Migliaia 58 4" xfId="1282" xr:uid="{00000000-0005-0000-0000-000007090000}"/>
    <cellStyle name="Migliaia 58 4 2" xfId="1283" xr:uid="{00000000-0005-0000-0000-000008090000}"/>
    <cellStyle name="Migliaia 58 4 2 2" xfId="2582" xr:uid="{00000000-0005-0000-0000-000009090000}"/>
    <cellStyle name="Migliaia 58 4 2 3" xfId="4101" xr:uid="{00000000-0005-0000-0000-00000A090000}"/>
    <cellStyle name="Migliaia 58 4 3" xfId="2581" xr:uid="{00000000-0005-0000-0000-00000B090000}"/>
    <cellStyle name="Migliaia 58 4 4" xfId="4102" xr:uid="{00000000-0005-0000-0000-00000C090000}"/>
    <cellStyle name="Migliaia 58 5" xfId="1284" xr:uid="{00000000-0005-0000-0000-00000D090000}"/>
    <cellStyle name="Migliaia 58 5 2" xfId="4103" xr:uid="{00000000-0005-0000-0000-00000E090000}"/>
    <cellStyle name="Migliaia 58 6" xfId="4104" xr:uid="{00000000-0005-0000-0000-00000F090000}"/>
    <cellStyle name="Migliaia 59" xfId="200" xr:uid="{00000000-0005-0000-0000-000010090000}"/>
    <cellStyle name="Migliaia 59 2" xfId="542" xr:uid="{00000000-0005-0000-0000-000011090000}"/>
    <cellStyle name="Migliaia 59 2 2" xfId="2583" xr:uid="{00000000-0005-0000-0000-000012090000}"/>
    <cellStyle name="Migliaia 59 2 2 2" xfId="4105" xr:uid="{00000000-0005-0000-0000-000013090000}"/>
    <cellStyle name="Migliaia 59 2 3" xfId="4106" xr:uid="{00000000-0005-0000-0000-000014090000}"/>
    <cellStyle name="Migliaia 59 3" xfId="1285" xr:uid="{00000000-0005-0000-0000-000015090000}"/>
    <cellStyle name="Migliaia 59 3 2" xfId="1286" xr:uid="{00000000-0005-0000-0000-000016090000}"/>
    <cellStyle name="Migliaia 59 3 2 2" xfId="4107" xr:uid="{00000000-0005-0000-0000-000017090000}"/>
    <cellStyle name="Migliaia 59 3 2 3" xfId="4108" xr:uid="{00000000-0005-0000-0000-000018090000}"/>
    <cellStyle name="Migliaia 59 3 3" xfId="1287" xr:uid="{00000000-0005-0000-0000-000019090000}"/>
    <cellStyle name="Migliaia 59 3 3 2" xfId="2585" xr:uid="{00000000-0005-0000-0000-00001A090000}"/>
    <cellStyle name="Migliaia 59 3 4" xfId="2584" xr:uid="{00000000-0005-0000-0000-00001B090000}"/>
    <cellStyle name="Migliaia 59 3 5" xfId="4109" xr:uid="{00000000-0005-0000-0000-00001C090000}"/>
    <cellStyle name="Migliaia 59 4" xfId="1288" xr:uid="{00000000-0005-0000-0000-00001D090000}"/>
    <cellStyle name="Migliaia 59 4 2" xfId="1289" xr:uid="{00000000-0005-0000-0000-00001E090000}"/>
    <cellStyle name="Migliaia 59 4 2 2" xfId="2587" xr:uid="{00000000-0005-0000-0000-00001F090000}"/>
    <cellStyle name="Migliaia 59 4 2 3" xfId="4110" xr:uid="{00000000-0005-0000-0000-000020090000}"/>
    <cellStyle name="Migliaia 59 4 3" xfId="2586" xr:uid="{00000000-0005-0000-0000-000021090000}"/>
    <cellStyle name="Migliaia 59 4 4" xfId="4111" xr:uid="{00000000-0005-0000-0000-000022090000}"/>
    <cellStyle name="Migliaia 59 5" xfId="1290" xr:uid="{00000000-0005-0000-0000-000023090000}"/>
    <cellStyle name="Migliaia 59 5 2" xfId="4112" xr:uid="{00000000-0005-0000-0000-000024090000}"/>
    <cellStyle name="Migliaia 59 6" xfId="4113" xr:uid="{00000000-0005-0000-0000-000025090000}"/>
    <cellStyle name="Migliaia 6" xfId="201" xr:uid="{00000000-0005-0000-0000-000026090000}"/>
    <cellStyle name="Migliaia 6 2" xfId="543" xr:uid="{00000000-0005-0000-0000-000027090000}"/>
    <cellStyle name="Migliaia 6 2 2" xfId="2588" xr:uid="{00000000-0005-0000-0000-000028090000}"/>
    <cellStyle name="Migliaia 6 2 2 2" xfId="4114" xr:uid="{00000000-0005-0000-0000-000029090000}"/>
    <cellStyle name="Migliaia 6 2 3" xfId="4115" xr:uid="{00000000-0005-0000-0000-00002A090000}"/>
    <cellStyle name="Migliaia 6 3" xfId="1291" xr:uid="{00000000-0005-0000-0000-00002B090000}"/>
    <cellStyle name="Migliaia 6 3 2" xfId="1292" xr:uid="{00000000-0005-0000-0000-00002C090000}"/>
    <cellStyle name="Migliaia 6 3 2 2" xfId="4116" xr:uid="{00000000-0005-0000-0000-00002D090000}"/>
    <cellStyle name="Migliaia 6 3 2 3" xfId="4117" xr:uid="{00000000-0005-0000-0000-00002E090000}"/>
    <cellStyle name="Migliaia 6 3 3" xfId="1293" xr:uid="{00000000-0005-0000-0000-00002F090000}"/>
    <cellStyle name="Migliaia 6 3 3 2" xfId="2590" xr:uid="{00000000-0005-0000-0000-000030090000}"/>
    <cellStyle name="Migliaia 6 3 4" xfId="2589" xr:uid="{00000000-0005-0000-0000-000031090000}"/>
    <cellStyle name="Migliaia 6 3 5" xfId="4118" xr:uid="{00000000-0005-0000-0000-000032090000}"/>
    <cellStyle name="Migliaia 6 4" xfId="1294" xr:uid="{00000000-0005-0000-0000-000033090000}"/>
    <cellStyle name="Migliaia 6 4 2" xfId="1295" xr:uid="{00000000-0005-0000-0000-000034090000}"/>
    <cellStyle name="Migliaia 6 4 2 2" xfId="2592" xr:uid="{00000000-0005-0000-0000-000035090000}"/>
    <cellStyle name="Migliaia 6 4 2 3" xfId="4119" xr:uid="{00000000-0005-0000-0000-000036090000}"/>
    <cellStyle name="Migliaia 6 4 3" xfId="2591" xr:uid="{00000000-0005-0000-0000-000037090000}"/>
    <cellStyle name="Migliaia 6 4 4" xfId="4120" xr:uid="{00000000-0005-0000-0000-000038090000}"/>
    <cellStyle name="Migliaia 6 5" xfId="1296" xr:uid="{00000000-0005-0000-0000-000039090000}"/>
    <cellStyle name="Migliaia 6 5 2" xfId="4121" xr:uid="{00000000-0005-0000-0000-00003A090000}"/>
    <cellStyle name="Migliaia 6 6" xfId="4122" xr:uid="{00000000-0005-0000-0000-00003B090000}"/>
    <cellStyle name="Migliaia 60" xfId="202" xr:uid="{00000000-0005-0000-0000-00003C090000}"/>
    <cellStyle name="Migliaia 60 2" xfId="544" xr:uid="{00000000-0005-0000-0000-00003D090000}"/>
    <cellStyle name="Migliaia 60 2 2" xfId="2593" xr:uid="{00000000-0005-0000-0000-00003E090000}"/>
    <cellStyle name="Migliaia 60 2 2 2" xfId="4123" xr:uid="{00000000-0005-0000-0000-00003F090000}"/>
    <cellStyle name="Migliaia 60 2 3" xfId="4124" xr:uid="{00000000-0005-0000-0000-000040090000}"/>
    <cellStyle name="Migliaia 60 3" xfId="1297" xr:uid="{00000000-0005-0000-0000-000041090000}"/>
    <cellStyle name="Migliaia 60 3 2" xfId="1298" xr:uid="{00000000-0005-0000-0000-000042090000}"/>
    <cellStyle name="Migliaia 60 3 2 2" xfId="4125" xr:uid="{00000000-0005-0000-0000-000043090000}"/>
    <cellStyle name="Migliaia 60 3 2 3" xfId="4126" xr:uid="{00000000-0005-0000-0000-000044090000}"/>
    <cellStyle name="Migliaia 60 3 3" xfId="1299" xr:uid="{00000000-0005-0000-0000-000045090000}"/>
    <cellStyle name="Migliaia 60 3 3 2" xfId="2595" xr:uid="{00000000-0005-0000-0000-000046090000}"/>
    <cellStyle name="Migliaia 60 3 4" xfId="2594" xr:uid="{00000000-0005-0000-0000-000047090000}"/>
    <cellStyle name="Migliaia 60 3 5" xfId="4127" xr:uid="{00000000-0005-0000-0000-000048090000}"/>
    <cellStyle name="Migliaia 60 4" xfId="1300" xr:uid="{00000000-0005-0000-0000-000049090000}"/>
    <cellStyle name="Migliaia 60 4 2" xfId="1301" xr:uid="{00000000-0005-0000-0000-00004A090000}"/>
    <cellStyle name="Migliaia 60 4 2 2" xfId="2597" xr:uid="{00000000-0005-0000-0000-00004B090000}"/>
    <cellStyle name="Migliaia 60 4 2 3" xfId="4128" xr:uid="{00000000-0005-0000-0000-00004C090000}"/>
    <cellStyle name="Migliaia 60 4 3" xfId="2596" xr:uid="{00000000-0005-0000-0000-00004D090000}"/>
    <cellStyle name="Migliaia 60 4 4" xfId="4129" xr:uid="{00000000-0005-0000-0000-00004E090000}"/>
    <cellStyle name="Migliaia 60 5" xfId="1302" xr:uid="{00000000-0005-0000-0000-00004F090000}"/>
    <cellStyle name="Migliaia 60 5 2" xfId="4130" xr:uid="{00000000-0005-0000-0000-000050090000}"/>
    <cellStyle name="Migliaia 60 6" xfId="4131" xr:uid="{00000000-0005-0000-0000-000051090000}"/>
    <cellStyle name="Migliaia 61" xfId="203" xr:uid="{00000000-0005-0000-0000-000052090000}"/>
    <cellStyle name="Migliaia 61 2" xfId="545" xr:uid="{00000000-0005-0000-0000-000053090000}"/>
    <cellStyle name="Migliaia 61 2 2" xfId="2598" xr:uid="{00000000-0005-0000-0000-000054090000}"/>
    <cellStyle name="Migliaia 61 2 2 2" xfId="4132" xr:uid="{00000000-0005-0000-0000-000055090000}"/>
    <cellStyle name="Migliaia 61 2 3" xfId="4133" xr:uid="{00000000-0005-0000-0000-000056090000}"/>
    <cellStyle name="Migliaia 61 3" xfId="1303" xr:uid="{00000000-0005-0000-0000-000057090000}"/>
    <cellStyle name="Migliaia 61 3 2" xfId="1304" xr:uid="{00000000-0005-0000-0000-000058090000}"/>
    <cellStyle name="Migliaia 61 3 2 2" xfId="4134" xr:uid="{00000000-0005-0000-0000-000059090000}"/>
    <cellStyle name="Migliaia 61 3 2 3" xfId="4135" xr:uid="{00000000-0005-0000-0000-00005A090000}"/>
    <cellStyle name="Migliaia 61 3 3" xfId="1305" xr:uid="{00000000-0005-0000-0000-00005B090000}"/>
    <cellStyle name="Migliaia 61 3 3 2" xfId="2600" xr:uid="{00000000-0005-0000-0000-00005C090000}"/>
    <cellStyle name="Migliaia 61 3 4" xfId="2599" xr:uid="{00000000-0005-0000-0000-00005D090000}"/>
    <cellStyle name="Migliaia 61 3 5" xfId="4136" xr:uid="{00000000-0005-0000-0000-00005E090000}"/>
    <cellStyle name="Migliaia 61 4" xfId="1306" xr:uid="{00000000-0005-0000-0000-00005F090000}"/>
    <cellStyle name="Migliaia 61 4 2" xfId="1307" xr:uid="{00000000-0005-0000-0000-000060090000}"/>
    <cellStyle name="Migliaia 61 4 2 2" xfId="2602" xr:uid="{00000000-0005-0000-0000-000061090000}"/>
    <cellStyle name="Migliaia 61 4 2 3" xfId="4137" xr:uid="{00000000-0005-0000-0000-000062090000}"/>
    <cellStyle name="Migliaia 61 4 3" xfId="2601" xr:uid="{00000000-0005-0000-0000-000063090000}"/>
    <cellStyle name="Migliaia 61 4 4" xfId="4138" xr:uid="{00000000-0005-0000-0000-000064090000}"/>
    <cellStyle name="Migliaia 61 5" xfId="1308" xr:uid="{00000000-0005-0000-0000-000065090000}"/>
    <cellStyle name="Migliaia 61 5 2" xfId="4139" xr:uid="{00000000-0005-0000-0000-000066090000}"/>
    <cellStyle name="Migliaia 61 6" xfId="4140" xr:uid="{00000000-0005-0000-0000-000067090000}"/>
    <cellStyle name="Migliaia 7" xfId="204" xr:uid="{00000000-0005-0000-0000-000068090000}"/>
    <cellStyle name="Migliaia 7 2" xfId="546" xr:uid="{00000000-0005-0000-0000-000069090000}"/>
    <cellStyle name="Migliaia 7 2 2" xfId="2603" xr:uid="{00000000-0005-0000-0000-00006A090000}"/>
    <cellStyle name="Migliaia 7 2 2 2" xfId="4141" xr:uid="{00000000-0005-0000-0000-00006B090000}"/>
    <cellStyle name="Migliaia 7 2 3" xfId="4142" xr:uid="{00000000-0005-0000-0000-00006C090000}"/>
    <cellStyle name="Migliaia 7 3" xfId="1309" xr:uid="{00000000-0005-0000-0000-00006D090000}"/>
    <cellStyle name="Migliaia 7 3 2" xfId="1310" xr:uid="{00000000-0005-0000-0000-00006E090000}"/>
    <cellStyle name="Migliaia 7 3 2 2" xfId="4143" xr:uid="{00000000-0005-0000-0000-00006F090000}"/>
    <cellStyle name="Migliaia 7 3 2 3" xfId="4144" xr:uid="{00000000-0005-0000-0000-000070090000}"/>
    <cellStyle name="Migliaia 7 3 3" xfId="1311" xr:uid="{00000000-0005-0000-0000-000071090000}"/>
    <cellStyle name="Migliaia 7 3 3 2" xfId="2605" xr:uid="{00000000-0005-0000-0000-000072090000}"/>
    <cellStyle name="Migliaia 7 3 4" xfId="2604" xr:uid="{00000000-0005-0000-0000-000073090000}"/>
    <cellStyle name="Migliaia 7 3 5" xfId="4145" xr:uid="{00000000-0005-0000-0000-000074090000}"/>
    <cellStyle name="Migliaia 7 4" xfId="1312" xr:uid="{00000000-0005-0000-0000-000075090000}"/>
    <cellStyle name="Migliaia 7 4 2" xfId="1313" xr:uid="{00000000-0005-0000-0000-000076090000}"/>
    <cellStyle name="Migliaia 7 4 2 2" xfId="2607" xr:uid="{00000000-0005-0000-0000-000077090000}"/>
    <cellStyle name="Migliaia 7 4 2 3" xfId="4146" xr:uid="{00000000-0005-0000-0000-000078090000}"/>
    <cellStyle name="Migliaia 7 4 3" xfId="2606" xr:uid="{00000000-0005-0000-0000-000079090000}"/>
    <cellStyle name="Migliaia 7 4 4" xfId="4147" xr:uid="{00000000-0005-0000-0000-00007A090000}"/>
    <cellStyle name="Migliaia 7 5" xfId="1314" xr:uid="{00000000-0005-0000-0000-00007B090000}"/>
    <cellStyle name="Migliaia 7 5 2" xfId="4148" xr:uid="{00000000-0005-0000-0000-00007C090000}"/>
    <cellStyle name="Migliaia 7 6" xfId="4149" xr:uid="{00000000-0005-0000-0000-00007D090000}"/>
    <cellStyle name="Migliaia 8" xfId="205" xr:uid="{00000000-0005-0000-0000-00007E090000}"/>
    <cellStyle name="Migliaia 8 2" xfId="547" xr:uid="{00000000-0005-0000-0000-00007F090000}"/>
    <cellStyle name="Migliaia 8 2 2" xfId="2608" xr:uid="{00000000-0005-0000-0000-000080090000}"/>
    <cellStyle name="Migliaia 8 2 2 2" xfId="4150" xr:uid="{00000000-0005-0000-0000-000081090000}"/>
    <cellStyle name="Migliaia 8 2 3" xfId="4151" xr:uid="{00000000-0005-0000-0000-000082090000}"/>
    <cellStyle name="Migliaia 8 3" xfId="1315" xr:uid="{00000000-0005-0000-0000-000083090000}"/>
    <cellStyle name="Migliaia 8 3 2" xfId="1316" xr:uid="{00000000-0005-0000-0000-000084090000}"/>
    <cellStyle name="Migliaia 8 3 2 2" xfId="4152" xr:uid="{00000000-0005-0000-0000-000085090000}"/>
    <cellStyle name="Migliaia 8 3 2 3" xfId="4153" xr:uid="{00000000-0005-0000-0000-000086090000}"/>
    <cellStyle name="Migliaia 8 3 3" xfId="1317" xr:uid="{00000000-0005-0000-0000-000087090000}"/>
    <cellStyle name="Migliaia 8 3 3 2" xfId="2610" xr:uid="{00000000-0005-0000-0000-000088090000}"/>
    <cellStyle name="Migliaia 8 3 4" xfId="2609" xr:uid="{00000000-0005-0000-0000-000089090000}"/>
    <cellStyle name="Migliaia 8 3 5" xfId="4154" xr:uid="{00000000-0005-0000-0000-00008A090000}"/>
    <cellStyle name="Migliaia 8 4" xfId="1318" xr:uid="{00000000-0005-0000-0000-00008B090000}"/>
    <cellStyle name="Migliaia 8 4 2" xfId="1319" xr:uid="{00000000-0005-0000-0000-00008C090000}"/>
    <cellStyle name="Migliaia 8 4 2 2" xfId="2612" xr:uid="{00000000-0005-0000-0000-00008D090000}"/>
    <cellStyle name="Migliaia 8 4 2 3" xfId="4155" xr:uid="{00000000-0005-0000-0000-00008E090000}"/>
    <cellStyle name="Migliaia 8 4 3" xfId="2611" xr:uid="{00000000-0005-0000-0000-00008F090000}"/>
    <cellStyle name="Migliaia 8 4 4" xfId="4156" xr:uid="{00000000-0005-0000-0000-000090090000}"/>
    <cellStyle name="Migliaia 8 5" xfId="1320" xr:uid="{00000000-0005-0000-0000-000091090000}"/>
    <cellStyle name="Migliaia 8 5 2" xfId="4157" xr:uid="{00000000-0005-0000-0000-000092090000}"/>
    <cellStyle name="Migliaia 8 6" xfId="4158" xr:uid="{00000000-0005-0000-0000-000093090000}"/>
    <cellStyle name="Migliaia 9" xfId="206" xr:uid="{00000000-0005-0000-0000-000094090000}"/>
    <cellStyle name="Migliaia 9 2" xfId="548" xr:uid="{00000000-0005-0000-0000-000095090000}"/>
    <cellStyle name="Migliaia 9 2 2" xfId="2613" xr:uid="{00000000-0005-0000-0000-000096090000}"/>
    <cellStyle name="Migliaia 9 2 2 2" xfId="4159" xr:uid="{00000000-0005-0000-0000-000097090000}"/>
    <cellStyle name="Migliaia 9 2 3" xfId="4160" xr:uid="{00000000-0005-0000-0000-000098090000}"/>
    <cellStyle name="Migliaia 9 3" xfId="1321" xr:uid="{00000000-0005-0000-0000-000099090000}"/>
    <cellStyle name="Migliaia 9 3 2" xfId="1322" xr:uid="{00000000-0005-0000-0000-00009A090000}"/>
    <cellStyle name="Migliaia 9 3 2 2" xfId="4161" xr:uid="{00000000-0005-0000-0000-00009B090000}"/>
    <cellStyle name="Migliaia 9 3 2 3" xfId="4162" xr:uid="{00000000-0005-0000-0000-00009C090000}"/>
    <cellStyle name="Migliaia 9 3 3" xfId="1323" xr:uid="{00000000-0005-0000-0000-00009D090000}"/>
    <cellStyle name="Migliaia 9 3 3 2" xfId="2615" xr:uid="{00000000-0005-0000-0000-00009E090000}"/>
    <cellStyle name="Migliaia 9 3 4" xfId="2614" xr:uid="{00000000-0005-0000-0000-00009F090000}"/>
    <cellStyle name="Migliaia 9 3 5" xfId="4163" xr:uid="{00000000-0005-0000-0000-0000A0090000}"/>
    <cellStyle name="Migliaia 9 4" xfId="1324" xr:uid="{00000000-0005-0000-0000-0000A1090000}"/>
    <cellStyle name="Migliaia 9 4 2" xfId="1325" xr:uid="{00000000-0005-0000-0000-0000A2090000}"/>
    <cellStyle name="Migliaia 9 4 2 2" xfId="2617" xr:uid="{00000000-0005-0000-0000-0000A3090000}"/>
    <cellStyle name="Migliaia 9 4 2 3" xfId="4164" xr:uid="{00000000-0005-0000-0000-0000A4090000}"/>
    <cellStyle name="Migliaia 9 4 3" xfId="2616" xr:uid="{00000000-0005-0000-0000-0000A5090000}"/>
    <cellStyle name="Migliaia 9 4 4" xfId="4165" xr:uid="{00000000-0005-0000-0000-0000A6090000}"/>
    <cellStyle name="Migliaia 9 5" xfId="1326" xr:uid="{00000000-0005-0000-0000-0000A7090000}"/>
    <cellStyle name="Migliaia 9 5 2" xfId="4166" xr:uid="{00000000-0005-0000-0000-0000A8090000}"/>
    <cellStyle name="Migliaia 9 6" xfId="4167" xr:uid="{00000000-0005-0000-0000-0000A9090000}"/>
    <cellStyle name="Neutral 2" xfId="443" xr:uid="{00000000-0005-0000-0000-0000AA090000}"/>
    <cellStyle name="Neutral 2 2" xfId="4168" xr:uid="{00000000-0005-0000-0000-0000AB090000}"/>
    <cellStyle name="Neutrale" xfId="207" xr:uid="{00000000-0005-0000-0000-0000AC090000}"/>
    <cellStyle name="Normal" xfId="0" builtinId="0"/>
    <cellStyle name="Normal 10" xfId="1327" xr:uid="{00000000-0005-0000-0000-0000AE090000}"/>
    <cellStyle name="Normal 10 2" xfId="2618" xr:uid="{00000000-0005-0000-0000-0000AF090000}"/>
    <cellStyle name="Normal 11" xfId="2012" xr:uid="{00000000-0005-0000-0000-0000B0090000}"/>
    <cellStyle name="Normal 11 2" xfId="3268" xr:uid="{00000000-0005-0000-0000-0000B1090000}"/>
    <cellStyle name="Normal 11 3" xfId="3270" xr:uid="{00000000-0005-0000-0000-0000B2090000}"/>
    <cellStyle name="Normal 12" xfId="2014" xr:uid="{00000000-0005-0000-0000-0000B3090000}"/>
    <cellStyle name="Normal 12 2" xfId="4169" xr:uid="{00000000-0005-0000-0000-0000B4090000}"/>
    <cellStyle name="Normal 12 3" xfId="4170" xr:uid="{00000000-0005-0000-0000-0000B5090000}"/>
    <cellStyle name="Normal 13" xfId="657" xr:uid="{00000000-0005-0000-0000-0000B6090000}"/>
    <cellStyle name="Normal 13 2" xfId="4490" xr:uid="{00000000-0005-0000-0000-0000B7090000}"/>
    <cellStyle name="Normal 14" xfId="4171" xr:uid="{00000000-0005-0000-0000-0000B8090000}"/>
    <cellStyle name="Normal 15" xfId="4172" xr:uid="{00000000-0005-0000-0000-0000B9090000}"/>
    <cellStyle name="Normal 16" xfId="4173" xr:uid="{00000000-0005-0000-0000-0000BA090000}"/>
    <cellStyle name="Normal 16 2" xfId="4174" xr:uid="{00000000-0005-0000-0000-0000BB090000}"/>
    <cellStyle name="Normal 16 3" xfId="4175" xr:uid="{00000000-0005-0000-0000-0000BC090000}"/>
    <cellStyle name="Normal 17" xfId="4176" xr:uid="{00000000-0005-0000-0000-0000BD090000}"/>
    <cellStyle name="Normal 17 2" xfId="4177" xr:uid="{00000000-0005-0000-0000-0000BE090000}"/>
    <cellStyle name="Normal 18" xfId="4178" xr:uid="{00000000-0005-0000-0000-0000BF090000}"/>
    <cellStyle name="Normal 18 2" xfId="4179" xr:uid="{00000000-0005-0000-0000-0000C0090000}"/>
    <cellStyle name="Normal 19" xfId="4180" xr:uid="{00000000-0005-0000-0000-0000C1090000}"/>
    <cellStyle name="Normal 19 2" xfId="4181" xr:uid="{00000000-0005-0000-0000-0000C2090000}"/>
    <cellStyle name="Normal 19 3" xfId="4182" xr:uid="{00000000-0005-0000-0000-0000C3090000}"/>
    <cellStyle name="Normal 2" xfId="1" xr:uid="{00000000-0005-0000-0000-0000C4090000}"/>
    <cellStyle name="Normal 2 2" xfId="9" xr:uid="{00000000-0005-0000-0000-0000C5090000}"/>
    <cellStyle name="Normal 2 2 2" xfId="1328" xr:uid="{00000000-0005-0000-0000-0000C6090000}"/>
    <cellStyle name="Normal 2 2 2 2" xfId="1329" xr:uid="{00000000-0005-0000-0000-0000C7090000}"/>
    <cellStyle name="Normal 2 2 2 2 2" xfId="4183" xr:uid="{00000000-0005-0000-0000-0000C8090000}"/>
    <cellStyle name="Normal 2 2 2 2 2 2" xfId="4184" xr:uid="{00000000-0005-0000-0000-0000C9090000}"/>
    <cellStyle name="Normal 2 2 2 2 3" xfId="4185" xr:uid="{00000000-0005-0000-0000-0000CA090000}"/>
    <cellStyle name="Normal 2 2 2 2 4" xfId="4186" xr:uid="{00000000-0005-0000-0000-0000CB090000}"/>
    <cellStyle name="Normal 2 2 2 3" xfId="2620" xr:uid="{00000000-0005-0000-0000-0000CC090000}"/>
    <cellStyle name="Normal 2 2 2 4" xfId="4187" xr:uid="{00000000-0005-0000-0000-0000CD090000}"/>
    <cellStyle name="Normal 2 2 3" xfId="4188" xr:uid="{00000000-0005-0000-0000-0000CE090000}"/>
    <cellStyle name="Normal 2 2 3 2" xfId="4189" xr:uid="{00000000-0005-0000-0000-0000CF090000}"/>
    <cellStyle name="Normal 2 2 3 2 2" xfId="4190" xr:uid="{00000000-0005-0000-0000-0000D0090000}"/>
    <cellStyle name="Normal 2 2 3 3" xfId="4191" xr:uid="{00000000-0005-0000-0000-0000D1090000}"/>
    <cellStyle name="Normal 2 2 4" xfId="4192" xr:uid="{00000000-0005-0000-0000-0000D2090000}"/>
    <cellStyle name="Normal 2 2 4 2" xfId="4193" xr:uid="{00000000-0005-0000-0000-0000D3090000}"/>
    <cellStyle name="Normal 2 2 5" xfId="4194" xr:uid="{00000000-0005-0000-0000-0000D4090000}"/>
    <cellStyle name="Normal 2 3" xfId="1330" xr:uid="{00000000-0005-0000-0000-0000D5090000}"/>
    <cellStyle name="Normal 2 3 2" xfId="4195" xr:uid="{00000000-0005-0000-0000-0000D6090000}"/>
    <cellStyle name="Normal 2 4" xfId="1331" xr:uid="{00000000-0005-0000-0000-0000D7090000}"/>
    <cellStyle name="Normal 2 4 2" xfId="2621" xr:uid="{00000000-0005-0000-0000-0000D8090000}"/>
    <cellStyle name="Normal 2 4 2 2" xfId="4196" xr:uid="{00000000-0005-0000-0000-0000D9090000}"/>
    <cellStyle name="Normal 2 4 2 3" xfId="4197" xr:uid="{00000000-0005-0000-0000-0000DA090000}"/>
    <cellStyle name="Normal 2 4 3" xfId="4198" xr:uid="{00000000-0005-0000-0000-0000DB090000}"/>
    <cellStyle name="Normal 2 4 4" xfId="4199" xr:uid="{00000000-0005-0000-0000-0000DC090000}"/>
    <cellStyle name="Normal 2 5" xfId="2619" xr:uid="{00000000-0005-0000-0000-0000DD090000}"/>
    <cellStyle name="Normal 2_Plants" xfId="4200" xr:uid="{00000000-0005-0000-0000-0000DE090000}"/>
    <cellStyle name="Normal 20" xfId="4201" xr:uid="{00000000-0005-0000-0000-0000DF090000}"/>
    <cellStyle name="Normal 21" xfId="4202" xr:uid="{00000000-0005-0000-0000-0000E0090000}"/>
    <cellStyle name="Normal 22" xfId="4203" xr:uid="{00000000-0005-0000-0000-0000E1090000}"/>
    <cellStyle name="Normal 23" xfId="4204" xr:uid="{00000000-0005-0000-0000-0000E2090000}"/>
    <cellStyle name="Normal 24" xfId="4205" xr:uid="{00000000-0005-0000-0000-0000E3090000}"/>
    <cellStyle name="Normal 25" xfId="4206" xr:uid="{00000000-0005-0000-0000-0000E4090000}"/>
    <cellStyle name="Normal 26" xfId="4207" xr:uid="{00000000-0005-0000-0000-0000E5090000}"/>
    <cellStyle name="Normal 27" xfId="4208" xr:uid="{00000000-0005-0000-0000-0000E6090000}"/>
    <cellStyle name="Normal 28" xfId="4209" xr:uid="{00000000-0005-0000-0000-0000E7090000}"/>
    <cellStyle name="Normal 29" xfId="4210" xr:uid="{00000000-0005-0000-0000-0000E8090000}"/>
    <cellStyle name="Normal 29 2" xfId="4211" xr:uid="{00000000-0005-0000-0000-0000E9090000}"/>
    <cellStyle name="Normal 3" xfId="2" xr:uid="{00000000-0005-0000-0000-0000EA090000}"/>
    <cellStyle name="Normal 3 10" xfId="4212" xr:uid="{00000000-0005-0000-0000-0000EB090000}"/>
    <cellStyle name="Normal 3 11" xfId="4213" xr:uid="{00000000-0005-0000-0000-0000EC090000}"/>
    <cellStyle name="Normal 3 12" xfId="4214" xr:uid="{00000000-0005-0000-0000-0000ED090000}"/>
    <cellStyle name="Normal 3 13" xfId="4215" xr:uid="{00000000-0005-0000-0000-0000EE090000}"/>
    <cellStyle name="Normal 3 14" xfId="4216" xr:uid="{00000000-0005-0000-0000-0000EF090000}"/>
    <cellStyle name="Normal 3 15" xfId="4217" xr:uid="{00000000-0005-0000-0000-0000F0090000}"/>
    <cellStyle name="Normal 3 16" xfId="4218" xr:uid="{00000000-0005-0000-0000-0000F1090000}"/>
    <cellStyle name="Normal 3 2" xfId="1333" xr:uid="{00000000-0005-0000-0000-0000F2090000}"/>
    <cellStyle name="Normal 3 2 2" xfId="1334" xr:uid="{00000000-0005-0000-0000-0000F3090000}"/>
    <cellStyle name="Normal 3 2 2 2" xfId="2623" xr:uid="{00000000-0005-0000-0000-0000F4090000}"/>
    <cellStyle name="Normal 3 2 2 3" xfId="4219" xr:uid="{00000000-0005-0000-0000-0000F5090000}"/>
    <cellStyle name="Normal 3 2 2 3 2" xfId="4220" xr:uid="{00000000-0005-0000-0000-0000F6090000}"/>
    <cellStyle name="Normal 3 2 2 4" xfId="4221" xr:uid="{00000000-0005-0000-0000-0000F7090000}"/>
    <cellStyle name="Normal 3 2 3" xfId="2622" xr:uid="{00000000-0005-0000-0000-0000F8090000}"/>
    <cellStyle name="Normal 3 2 3 2" xfId="4222" xr:uid="{00000000-0005-0000-0000-0000F9090000}"/>
    <cellStyle name="Normal 3 2 3 2 2" xfId="4223" xr:uid="{00000000-0005-0000-0000-0000FA090000}"/>
    <cellStyle name="Normal 3 2 3 3" xfId="4224" xr:uid="{00000000-0005-0000-0000-0000FB090000}"/>
    <cellStyle name="Normal 3 2 3 4" xfId="4225" xr:uid="{00000000-0005-0000-0000-0000FC090000}"/>
    <cellStyle name="Normal 3 2 4" xfId="4226" xr:uid="{00000000-0005-0000-0000-0000FD090000}"/>
    <cellStyle name="Normal 3 2 4 2" xfId="4227" xr:uid="{00000000-0005-0000-0000-0000FE090000}"/>
    <cellStyle name="Normal 3 2 5" xfId="4228" xr:uid="{00000000-0005-0000-0000-0000FF090000}"/>
    <cellStyle name="Normal 3 2 6" xfId="4229" xr:uid="{00000000-0005-0000-0000-0000000A0000}"/>
    <cellStyle name="Normal 3 3" xfId="1335" xr:uid="{00000000-0005-0000-0000-0000010A0000}"/>
    <cellStyle name="Normal 3 3 2" xfId="2624" xr:uid="{00000000-0005-0000-0000-0000020A0000}"/>
    <cellStyle name="Normal 3 3 2 2" xfId="4230" xr:uid="{00000000-0005-0000-0000-0000030A0000}"/>
    <cellStyle name="Normal 3 3 2 2 2" xfId="4231" xr:uid="{00000000-0005-0000-0000-0000040A0000}"/>
    <cellStyle name="Normal 3 3 2 3" xfId="4232" xr:uid="{00000000-0005-0000-0000-0000050A0000}"/>
    <cellStyle name="Normal 3 3 2 4" xfId="4233" xr:uid="{00000000-0005-0000-0000-0000060A0000}"/>
    <cellStyle name="Normal 3 3 3" xfId="4234" xr:uid="{00000000-0005-0000-0000-0000070A0000}"/>
    <cellStyle name="Normal 3 3 3 2" xfId="4235" xr:uid="{00000000-0005-0000-0000-0000080A0000}"/>
    <cellStyle name="Normal 3 3 4" xfId="4236" xr:uid="{00000000-0005-0000-0000-0000090A0000}"/>
    <cellStyle name="Normal 3 3 5" xfId="4237" xr:uid="{00000000-0005-0000-0000-00000A0A0000}"/>
    <cellStyle name="Normal 3 4" xfId="1332" xr:uid="{00000000-0005-0000-0000-00000B0A0000}"/>
    <cellStyle name="Normal 3 4 2" xfId="4238" xr:uid="{00000000-0005-0000-0000-00000C0A0000}"/>
    <cellStyle name="Normal 3 5" xfId="4239" xr:uid="{00000000-0005-0000-0000-00000D0A0000}"/>
    <cellStyle name="Normal 3 6" xfId="4240" xr:uid="{00000000-0005-0000-0000-00000E0A0000}"/>
    <cellStyle name="Normal 3 6 2" xfId="4241" xr:uid="{00000000-0005-0000-0000-00000F0A0000}"/>
    <cellStyle name="Normal 3 7" xfId="4242" xr:uid="{00000000-0005-0000-0000-0000100A0000}"/>
    <cellStyle name="Normal 3 8" xfId="4243" xr:uid="{00000000-0005-0000-0000-0000110A0000}"/>
    <cellStyle name="Normal 3 9" xfId="4244" xr:uid="{00000000-0005-0000-0000-0000120A0000}"/>
    <cellStyle name="Normal 30" xfId="4245" xr:uid="{00000000-0005-0000-0000-0000130A0000}"/>
    <cellStyle name="Normal 31" xfId="4246" xr:uid="{00000000-0005-0000-0000-0000140A0000}"/>
    <cellStyle name="Normal 32" xfId="4247" xr:uid="{00000000-0005-0000-0000-0000150A0000}"/>
    <cellStyle name="Normal 33" xfId="4248" xr:uid="{00000000-0005-0000-0000-0000160A0000}"/>
    <cellStyle name="Normal 34" xfId="4249" xr:uid="{00000000-0005-0000-0000-0000170A0000}"/>
    <cellStyle name="Normal 4" xfId="3" xr:uid="{00000000-0005-0000-0000-0000180A0000}"/>
    <cellStyle name="Normal 4 10" xfId="4250" xr:uid="{00000000-0005-0000-0000-0000190A0000}"/>
    <cellStyle name="Normal 4 11" xfId="4251" xr:uid="{00000000-0005-0000-0000-00001A0A0000}"/>
    <cellStyle name="Normal 4 12" xfId="4252" xr:uid="{00000000-0005-0000-0000-00001B0A0000}"/>
    <cellStyle name="Normal 4 13" xfId="4253" xr:uid="{00000000-0005-0000-0000-00001C0A0000}"/>
    <cellStyle name="Normal 4 14" xfId="4254" xr:uid="{00000000-0005-0000-0000-00001D0A0000}"/>
    <cellStyle name="Normal 4 15" xfId="4255" xr:uid="{00000000-0005-0000-0000-00001E0A0000}"/>
    <cellStyle name="Normal 4 2" xfId="1337" xr:uid="{00000000-0005-0000-0000-00001F0A0000}"/>
    <cellStyle name="Normal 4 2 2" xfId="2625" xr:uid="{00000000-0005-0000-0000-0000200A0000}"/>
    <cellStyle name="Normal 4 3" xfId="1336" xr:uid="{00000000-0005-0000-0000-0000210A0000}"/>
    <cellStyle name="Normal 4 4" xfId="4256" xr:uid="{00000000-0005-0000-0000-0000220A0000}"/>
    <cellStyle name="Normal 4 5" xfId="4257" xr:uid="{00000000-0005-0000-0000-0000230A0000}"/>
    <cellStyle name="Normal 4 6" xfId="4258" xr:uid="{00000000-0005-0000-0000-0000240A0000}"/>
    <cellStyle name="Normal 4 7" xfId="4259" xr:uid="{00000000-0005-0000-0000-0000250A0000}"/>
    <cellStyle name="Normal 4 8" xfId="4260" xr:uid="{00000000-0005-0000-0000-0000260A0000}"/>
    <cellStyle name="Normal 4 9" xfId="4261" xr:uid="{00000000-0005-0000-0000-0000270A0000}"/>
    <cellStyle name="Normal 5" xfId="5" xr:uid="{00000000-0005-0000-0000-0000280A0000}"/>
    <cellStyle name="Normal 5 2" xfId="2077" xr:uid="{00000000-0005-0000-0000-0000290A0000}"/>
    <cellStyle name="Normal 5 2 2" xfId="2078" xr:uid="{00000000-0005-0000-0000-00002A0A0000}"/>
    <cellStyle name="Normal 5 2 2 2" xfId="2079" xr:uid="{00000000-0005-0000-0000-00002B0A0000}"/>
    <cellStyle name="Normal 5 2 2 3" xfId="4262" xr:uid="{00000000-0005-0000-0000-00002C0A0000}"/>
    <cellStyle name="Normal 5 2 3" xfId="4263" xr:uid="{00000000-0005-0000-0000-00002D0A0000}"/>
    <cellStyle name="Normal 5 2 3 2" xfId="4264" xr:uid="{00000000-0005-0000-0000-00002E0A0000}"/>
    <cellStyle name="Normal 5 3" xfId="4265" xr:uid="{00000000-0005-0000-0000-00002F0A0000}"/>
    <cellStyle name="Normal 6" xfId="20" xr:uid="{00000000-0005-0000-0000-0000300A0000}"/>
    <cellStyle name="Normal 6 2" xfId="445" xr:uid="{00000000-0005-0000-0000-0000310A0000}"/>
    <cellStyle name="Normal 6 2 2" xfId="2627" xr:uid="{00000000-0005-0000-0000-0000320A0000}"/>
    <cellStyle name="Normal 6 2 3" xfId="4266" xr:uid="{00000000-0005-0000-0000-0000330A0000}"/>
    <cellStyle name="Normal 6 2 3 2" xfId="4267" xr:uid="{00000000-0005-0000-0000-0000340A0000}"/>
    <cellStyle name="Normal 6 2 4" xfId="4268" xr:uid="{00000000-0005-0000-0000-0000350A0000}"/>
    <cellStyle name="Normal 6 3" xfId="2626" xr:uid="{00000000-0005-0000-0000-0000360A0000}"/>
    <cellStyle name="Normal 6 3 2" xfId="4269" xr:uid="{00000000-0005-0000-0000-0000370A0000}"/>
    <cellStyle name="Normal 6 3 2 2" xfId="4270" xr:uid="{00000000-0005-0000-0000-0000380A0000}"/>
    <cellStyle name="Normal 6 3 2 2 2" xfId="4271" xr:uid="{00000000-0005-0000-0000-0000390A0000}"/>
    <cellStyle name="Normal 6 3 2 3" xfId="4272" xr:uid="{00000000-0005-0000-0000-00003A0A0000}"/>
    <cellStyle name="Normal 6 3 3" xfId="4273" xr:uid="{00000000-0005-0000-0000-00003B0A0000}"/>
    <cellStyle name="Normal 6 4" xfId="1338" xr:uid="{00000000-0005-0000-0000-00003C0A0000}"/>
    <cellStyle name="Normal 6 4 2" xfId="4274" xr:uid="{00000000-0005-0000-0000-00003D0A0000}"/>
    <cellStyle name="Normal 6 4 3" xfId="4275" xr:uid="{00000000-0005-0000-0000-00003E0A0000}"/>
    <cellStyle name="Normal 6 5" xfId="4276" xr:uid="{00000000-0005-0000-0000-00003F0A0000}"/>
    <cellStyle name="Normal 7" xfId="1339" xr:uid="{00000000-0005-0000-0000-0000400A0000}"/>
    <cellStyle name="Normal 7 2" xfId="1340" xr:uid="{00000000-0005-0000-0000-0000410A0000}"/>
    <cellStyle name="Normal 7 2 2" xfId="4277" xr:uid="{00000000-0005-0000-0000-0000420A0000}"/>
    <cellStyle name="Normal 7 3" xfId="4278" xr:uid="{00000000-0005-0000-0000-0000430A0000}"/>
    <cellStyle name="Normal 7 3 2" xfId="4279" xr:uid="{00000000-0005-0000-0000-0000440A0000}"/>
    <cellStyle name="Normal 7 3 2 2" xfId="4280" xr:uid="{00000000-0005-0000-0000-0000450A0000}"/>
    <cellStyle name="Normal 7 3 3" xfId="4281" xr:uid="{00000000-0005-0000-0000-0000460A0000}"/>
    <cellStyle name="Normal 8" xfId="1341" xr:uid="{00000000-0005-0000-0000-0000470A0000}"/>
    <cellStyle name="Normal 8 2" xfId="1342" xr:uid="{00000000-0005-0000-0000-0000480A0000}"/>
    <cellStyle name="Normal 8 2 2" xfId="2628" xr:uid="{00000000-0005-0000-0000-0000490A0000}"/>
    <cellStyle name="Normal 8 2 2 2" xfId="4282" xr:uid="{00000000-0005-0000-0000-00004A0A0000}"/>
    <cellStyle name="Normal 8 2 2 2 2" xfId="4283" xr:uid="{00000000-0005-0000-0000-00004B0A0000}"/>
    <cellStyle name="Normal 8 2 2 3" xfId="4284" xr:uid="{00000000-0005-0000-0000-00004C0A0000}"/>
    <cellStyle name="Normal 8 2 2 4" xfId="4285" xr:uid="{00000000-0005-0000-0000-00004D0A0000}"/>
    <cellStyle name="Normal 8 2 3" xfId="4286" xr:uid="{00000000-0005-0000-0000-00004E0A0000}"/>
    <cellStyle name="Normal 8 3" xfId="4287" xr:uid="{00000000-0005-0000-0000-00004F0A0000}"/>
    <cellStyle name="Normal 9" xfId="1343" xr:uid="{00000000-0005-0000-0000-0000500A0000}"/>
    <cellStyle name="Normal 9 2" xfId="4288" xr:uid="{00000000-0005-0000-0000-0000510A0000}"/>
    <cellStyle name="Normal 9 2 2" xfId="4289" xr:uid="{00000000-0005-0000-0000-0000520A0000}"/>
    <cellStyle name="Normal 9 3" xfId="4290" xr:uid="{00000000-0005-0000-0000-0000530A0000}"/>
    <cellStyle name="Normal GHG Numbers (0.00)" xfId="1344" xr:uid="{00000000-0005-0000-0000-0000540A0000}"/>
    <cellStyle name="Normal GHG Numbers (0.00) 2" xfId="4291" xr:uid="{00000000-0005-0000-0000-0000550A0000}"/>
    <cellStyle name="Normal GHG Numbers (0.00) 3" xfId="4292" xr:uid="{00000000-0005-0000-0000-0000560A0000}"/>
    <cellStyle name="Normal GHG Textfiels Bold" xfId="1345" xr:uid="{00000000-0005-0000-0000-0000570A0000}"/>
    <cellStyle name="Normal GHG-Shade" xfId="1346" xr:uid="{00000000-0005-0000-0000-0000580A0000}"/>
    <cellStyle name="Normal GHG-Shade 2" xfId="2629" xr:uid="{00000000-0005-0000-0000-0000590A0000}"/>
    <cellStyle name="Normale 10" xfId="208" xr:uid="{00000000-0005-0000-0000-00005A0A0000}"/>
    <cellStyle name="Normale 10 2" xfId="209" xr:uid="{00000000-0005-0000-0000-00005B0A0000}"/>
    <cellStyle name="Normale 10 2 2" xfId="2631" xr:uid="{00000000-0005-0000-0000-00005C0A0000}"/>
    <cellStyle name="Normale 10 3" xfId="210" xr:uid="{00000000-0005-0000-0000-00005D0A0000}"/>
    <cellStyle name="Normale 10 3 2" xfId="2632" xr:uid="{00000000-0005-0000-0000-00005E0A0000}"/>
    <cellStyle name="Normale 10 4" xfId="2630" xr:uid="{00000000-0005-0000-0000-00005F0A0000}"/>
    <cellStyle name="Normale 10_EDEN industria 2008 rev" xfId="211" xr:uid="{00000000-0005-0000-0000-0000600A0000}"/>
    <cellStyle name="Normale 11" xfId="212" xr:uid="{00000000-0005-0000-0000-0000610A0000}"/>
    <cellStyle name="Normale 11 2" xfId="213" xr:uid="{00000000-0005-0000-0000-0000620A0000}"/>
    <cellStyle name="Normale 11 2 2" xfId="2634" xr:uid="{00000000-0005-0000-0000-0000630A0000}"/>
    <cellStyle name="Normale 11 3" xfId="214" xr:uid="{00000000-0005-0000-0000-0000640A0000}"/>
    <cellStyle name="Normale 11 3 2" xfId="2635" xr:uid="{00000000-0005-0000-0000-0000650A0000}"/>
    <cellStyle name="Normale 11 4" xfId="2633" xr:uid="{00000000-0005-0000-0000-0000660A0000}"/>
    <cellStyle name="Normale 11_EDEN industria 2008 rev" xfId="215" xr:uid="{00000000-0005-0000-0000-0000670A0000}"/>
    <cellStyle name="Normale 12" xfId="216" xr:uid="{00000000-0005-0000-0000-0000680A0000}"/>
    <cellStyle name="Normale 12 2" xfId="217" xr:uid="{00000000-0005-0000-0000-0000690A0000}"/>
    <cellStyle name="Normale 12 2 2" xfId="2637" xr:uid="{00000000-0005-0000-0000-00006A0A0000}"/>
    <cellStyle name="Normale 12 3" xfId="218" xr:uid="{00000000-0005-0000-0000-00006B0A0000}"/>
    <cellStyle name="Normale 12 3 2" xfId="2638" xr:uid="{00000000-0005-0000-0000-00006C0A0000}"/>
    <cellStyle name="Normale 12 4" xfId="2636" xr:uid="{00000000-0005-0000-0000-00006D0A0000}"/>
    <cellStyle name="Normale 12_EDEN industria 2008 rev" xfId="219" xr:uid="{00000000-0005-0000-0000-00006E0A0000}"/>
    <cellStyle name="Normale 13" xfId="220" xr:uid="{00000000-0005-0000-0000-00006F0A0000}"/>
    <cellStyle name="Normale 13 2" xfId="221" xr:uid="{00000000-0005-0000-0000-0000700A0000}"/>
    <cellStyle name="Normale 13 2 2" xfId="2640" xr:uid="{00000000-0005-0000-0000-0000710A0000}"/>
    <cellStyle name="Normale 13 3" xfId="222" xr:uid="{00000000-0005-0000-0000-0000720A0000}"/>
    <cellStyle name="Normale 13 3 2" xfId="2641" xr:uid="{00000000-0005-0000-0000-0000730A0000}"/>
    <cellStyle name="Normale 13 4" xfId="2639" xr:uid="{00000000-0005-0000-0000-0000740A0000}"/>
    <cellStyle name="Normale 13_EDEN industria 2008 rev" xfId="223" xr:uid="{00000000-0005-0000-0000-0000750A0000}"/>
    <cellStyle name="Normale 14" xfId="224" xr:uid="{00000000-0005-0000-0000-0000760A0000}"/>
    <cellStyle name="Normale 14 2" xfId="225" xr:uid="{00000000-0005-0000-0000-0000770A0000}"/>
    <cellStyle name="Normale 14 2 2" xfId="2643" xr:uid="{00000000-0005-0000-0000-0000780A0000}"/>
    <cellStyle name="Normale 14 3" xfId="226" xr:uid="{00000000-0005-0000-0000-0000790A0000}"/>
    <cellStyle name="Normale 14 3 2" xfId="2644" xr:uid="{00000000-0005-0000-0000-00007A0A0000}"/>
    <cellStyle name="Normale 14 4" xfId="2642" xr:uid="{00000000-0005-0000-0000-00007B0A0000}"/>
    <cellStyle name="Normale 14_EDEN industria 2008 rev" xfId="227" xr:uid="{00000000-0005-0000-0000-00007C0A0000}"/>
    <cellStyle name="Normale 15" xfId="228" xr:uid="{00000000-0005-0000-0000-00007D0A0000}"/>
    <cellStyle name="Normale 15 2" xfId="229" xr:uid="{00000000-0005-0000-0000-00007E0A0000}"/>
    <cellStyle name="Normale 15 2 2" xfId="2646" xr:uid="{00000000-0005-0000-0000-00007F0A0000}"/>
    <cellStyle name="Normale 15 3" xfId="230" xr:uid="{00000000-0005-0000-0000-0000800A0000}"/>
    <cellStyle name="Normale 15 3 2" xfId="2647" xr:uid="{00000000-0005-0000-0000-0000810A0000}"/>
    <cellStyle name="Normale 15 4" xfId="2645" xr:uid="{00000000-0005-0000-0000-0000820A0000}"/>
    <cellStyle name="Normale 15_EDEN industria 2008 rev" xfId="231" xr:uid="{00000000-0005-0000-0000-0000830A0000}"/>
    <cellStyle name="Normale 16" xfId="232" xr:uid="{00000000-0005-0000-0000-0000840A0000}"/>
    <cellStyle name="Normale 16 2" xfId="2648" xr:uid="{00000000-0005-0000-0000-0000850A0000}"/>
    <cellStyle name="Normale 17" xfId="233" xr:uid="{00000000-0005-0000-0000-0000860A0000}"/>
    <cellStyle name="Normale 17 2" xfId="2649" xr:uid="{00000000-0005-0000-0000-0000870A0000}"/>
    <cellStyle name="Normale 18" xfId="234" xr:uid="{00000000-0005-0000-0000-0000880A0000}"/>
    <cellStyle name="Normale 18 2" xfId="4293" xr:uid="{00000000-0005-0000-0000-0000890A0000}"/>
    <cellStyle name="Normale 19" xfId="235" xr:uid="{00000000-0005-0000-0000-00008A0A0000}"/>
    <cellStyle name="Normale 19 2" xfId="4294" xr:uid="{00000000-0005-0000-0000-00008B0A0000}"/>
    <cellStyle name="Normale 2" xfId="236" xr:uid="{00000000-0005-0000-0000-00008C0A0000}"/>
    <cellStyle name="Normale 2 2" xfId="237" xr:uid="{00000000-0005-0000-0000-00008D0A0000}"/>
    <cellStyle name="Normale 2 2 2" xfId="2651" xr:uid="{00000000-0005-0000-0000-00008E0A0000}"/>
    <cellStyle name="Normale 2 3" xfId="2650" xr:uid="{00000000-0005-0000-0000-00008F0A0000}"/>
    <cellStyle name="Normale 2_EDEN industria 2008 rev" xfId="238" xr:uid="{00000000-0005-0000-0000-0000900A0000}"/>
    <cellStyle name="Normale 20" xfId="239" xr:uid="{00000000-0005-0000-0000-0000910A0000}"/>
    <cellStyle name="Normale 20 2" xfId="2652" xr:uid="{00000000-0005-0000-0000-0000920A0000}"/>
    <cellStyle name="Normale 21" xfId="240" xr:uid="{00000000-0005-0000-0000-0000930A0000}"/>
    <cellStyle name="Normale 21 2" xfId="2653" xr:uid="{00000000-0005-0000-0000-0000940A0000}"/>
    <cellStyle name="Normale 22" xfId="241" xr:uid="{00000000-0005-0000-0000-0000950A0000}"/>
    <cellStyle name="Normale 22 2" xfId="2654" xr:uid="{00000000-0005-0000-0000-0000960A0000}"/>
    <cellStyle name="Normale 23" xfId="242" xr:uid="{00000000-0005-0000-0000-0000970A0000}"/>
    <cellStyle name="Normale 23 2" xfId="2655" xr:uid="{00000000-0005-0000-0000-0000980A0000}"/>
    <cellStyle name="Normale 24" xfId="243" xr:uid="{00000000-0005-0000-0000-0000990A0000}"/>
    <cellStyle name="Normale 24 2" xfId="2656" xr:uid="{00000000-0005-0000-0000-00009A0A0000}"/>
    <cellStyle name="Normale 25" xfId="244" xr:uid="{00000000-0005-0000-0000-00009B0A0000}"/>
    <cellStyle name="Normale 25 2" xfId="2657" xr:uid="{00000000-0005-0000-0000-00009C0A0000}"/>
    <cellStyle name="Normale 26" xfId="245" xr:uid="{00000000-0005-0000-0000-00009D0A0000}"/>
    <cellStyle name="Normale 26 2" xfId="2658" xr:uid="{00000000-0005-0000-0000-00009E0A0000}"/>
    <cellStyle name="Normale 27" xfId="246" xr:uid="{00000000-0005-0000-0000-00009F0A0000}"/>
    <cellStyle name="Normale 27 2" xfId="2659" xr:uid="{00000000-0005-0000-0000-0000A00A0000}"/>
    <cellStyle name="Normale 28" xfId="247" xr:uid="{00000000-0005-0000-0000-0000A10A0000}"/>
    <cellStyle name="Normale 28 2" xfId="2660" xr:uid="{00000000-0005-0000-0000-0000A20A0000}"/>
    <cellStyle name="Normale 29" xfId="248" xr:uid="{00000000-0005-0000-0000-0000A30A0000}"/>
    <cellStyle name="Normale 29 2" xfId="2661" xr:uid="{00000000-0005-0000-0000-0000A40A0000}"/>
    <cellStyle name="Normale 3" xfId="249" xr:uid="{00000000-0005-0000-0000-0000A50A0000}"/>
    <cellStyle name="Normale 3 2" xfId="250" xr:uid="{00000000-0005-0000-0000-0000A60A0000}"/>
    <cellStyle name="Normale 3 2 2" xfId="2663" xr:uid="{00000000-0005-0000-0000-0000A70A0000}"/>
    <cellStyle name="Normale 3 3" xfId="251" xr:uid="{00000000-0005-0000-0000-0000A80A0000}"/>
    <cellStyle name="Normale 3 3 2" xfId="2664" xr:uid="{00000000-0005-0000-0000-0000A90A0000}"/>
    <cellStyle name="Normale 3 4" xfId="2662" xr:uid="{00000000-0005-0000-0000-0000AA0A0000}"/>
    <cellStyle name="Normale 3_EDEN industria 2008 rev" xfId="252" xr:uid="{00000000-0005-0000-0000-0000AB0A0000}"/>
    <cellStyle name="Normale 30" xfId="253" xr:uid="{00000000-0005-0000-0000-0000AC0A0000}"/>
    <cellStyle name="Normale 30 2" xfId="2665" xr:uid="{00000000-0005-0000-0000-0000AD0A0000}"/>
    <cellStyle name="Normale 31" xfId="254" xr:uid="{00000000-0005-0000-0000-0000AE0A0000}"/>
    <cellStyle name="Normale 31 2" xfId="2666" xr:uid="{00000000-0005-0000-0000-0000AF0A0000}"/>
    <cellStyle name="Normale 32" xfId="255" xr:uid="{00000000-0005-0000-0000-0000B00A0000}"/>
    <cellStyle name="Normale 32 2" xfId="2667" xr:uid="{00000000-0005-0000-0000-0000B10A0000}"/>
    <cellStyle name="Normale 33" xfId="256" xr:uid="{00000000-0005-0000-0000-0000B20A0000}"/>
    <cellStyle name="Normale 33 2" xfId="2668" xr:uid="{00000000-0005-0000-0000-0000B30A0000}"/>
    <cellStyle name="Normale 34" xfId="257" xr:uid="{00000000-0005-0000-0000-0000B40A0000}"/>
    <cellStyle name="Normale 34 2" xfId="2669" xr:uid="{00000000-0005-0000-0000-0000B50A0000}"/>
    <cellStyle name="Normale 35" xfId="258" xr:uid="{00000000-0005-0000-0000-0000B60A0000}"/>
    <cellStyle name="Normale 35 2" xfId="2670" xr:uid="{00000000-0005-0000-0000-0000B70A0000}"/>
    <cellStyle name="Normale 36" xfId="259" xr:uid="{00000000-0005-0000-0000-0000B80A0000}"/>
    <cellStyle name="Normale 36 2" xfId="2671" xr:uid="{00000000-0005-0000-0000-0000B90A0000}"/>
    <cellStyle name="Normale 37" xfId="260" xr:uid="{00000000-0005-0000-0000-0000BA0A0000}"/>
    <cellStyle name="Normale 37 2" xfId="2672" xr:uid="{00000000-0005-0000-0000-0000BB0A0000}"/>
    <cellStyle name="Normale 38" xfId="261" xr:uid="{00000000-0005-0000-0000-0000BC0A0000}"/>
    <cellStyle name="Normale 38 2" xfId="2673" xr:uid="{00000000-0005-0000-0000-0000BD0A0000}"/>
    <cellStyle name="Normale 39" xfId="262" xr:uid="{00000000-0005-0000-0000-0000BE0A0000}"/>
    <cellStyle name="Normale 39 2" xfId="2674" xr:uid="{00000000-0005-0000-0000-0000BF0A0000}"/>
    <cellStyle name="Normale 4" xfId="263" xr:uid="{00000000-0005-0000-0000-0000C00A0000}"/>
    <cellStyle name="Normale 4 2" xfId="264" xr:uid="{00000000-0005-0000-0000-0000C10A0000}"/>
    <cellStyle name="Normale 4 2 2" xfId="2676" xr:uid="{00000000-0005-0000-0000-0000C20A0000}"/>
    <cellStyle name="Normale 4 3" xfId="265" xr:uid="{00000000-0005-0000-0000-0000C30A0000}"/>
    <cellStyle name="Normale 4 3 2" xfId="2677" xr:uid="{00000000-0005-0000-0000-0000C40A0000}"/>
    <cellStyle name="Normale 4 4" xfId="2675" xr:uid="{00000000-0005-0000-0000-0000C50A0000}"/>
    <cellStyle name="Normale 4_EDEN industria 2008 rev" xfId="266" xr:uid="{00000000-0005-0000-0000-0000C60A0000}"/>
    <cellStyle name="Normale 40" xfId="267" xr:uid="{00000000-0005-0000-0000-0000C70A0000}"/>
    <cellStyle name="Normale 40 2" xfId="2678" xr:uid="{00000000-0005-0000-0000-0000C80A0000}"/>
    <cellStyle name="Normale 41" xfId="268" xr:uid="{00000000-0005-0000-0000-0000C90A0000}"/>
    <cellStyle name="Normale 41 2" xfId="2679" xr:uid="{00000000-0005-0000-0000-0000CA0A0000}"/>
    <cellStyle name="Normale 42" xfId="269" xr:uid="{00000000-0005-0000-0000-0000CB0A0000}"/>
    <cellStyle name="Normale 42 2" xfId="2680" xr:uid="{00000000-0005-0000-0000-0000CC0A0000}"/>
    <cellStyle name="Normale 43" xfId="270" xr:uid="{00000000-0005-0000-0000-0000CD0A0000}"/>
    <cellStyle name="Normale 43 2" xfId="2681" xr:uid="{00000000-0005-0000-0000-0000CE0A0000}"/>
    <cellStyle name="Normale 44" xfId="271" xr:uid="{00000000-0005-0000-0000-0000CF0A0000}"/>
    <cellStyle name="Normale 44 2" xfId="2682" xr:uid="{00000000-0005-0000-0000-0000D00A0000}"/>
    <cellStyle name="Normale 45" xfId="272" xr:uid="{00000000-0005-0000-0000-0000D10A0000}"/>
    <cellStyle name="Normale 45 2" xfId="2683" xr:uid="{00000000-0005-0000-0000-0000D20A0000}"/>
    <cellStyle name="Normale 46" xfId="273" xr:uid="{00000000-0005-0000-0000-0000D30A0000}"/>
    <cellStyle name="Normale 46 2" xfId="2684" xr:uid="{00000000-0005-0000-0000-0000D40A0000}"/>
    <cellStyle name="Normale 47" xfId="274" xr:uid="{00000000-0005-0000-0000-0000D50A0000}"/>
    <cellStyle name="Normale 47 2" xfId="2685" xr:uid="{00000000-0005-0000-0000-0000D60A0000}"/>
    <cellStyle name="Normale 48" xfId="275" xr:uid="{00000000-0005-0000-0000-0000D70A0000}"/>
    <cellStyle name="Normale 48 2" xfId="2686" xr:uid="{00000000-0005-0000-0000-0000D80A0000}"/>
    <cellStyle name="Normale 49" xfId="276" xr:uid="{00000000-0005-0000-0000-0000D90A0000}"/>
    <cellStyle name="Normale 49 2" xfId="2687" xr:uid="{00000000-0005-0000-0000-0000DA0A0000}"/>
    <cellStyle name="Normale 5" xfId="277" xr:uid="{00000000-0005-0000-0000-0000DB0A0000}"/>
    <cellStyle name="Normale 5 2" xfId="278" xr:uid="{00000000-0005-0000-0000-0000DC0A0000}"/>
    <cellStyle name="Normale 5 2 2" xfId="2689" xr:uid="{00000000-0005-0000-0000-0000DD0A0000}"/>
    <cellStyle name="Normale 5 3" xfId="279" xr:uid="{00000000-0005-0000-0000-0000DE0A0000}"/>
    <cellStyle name="Normale 5 3 2" xfId="2690" xr:uid="{00000000-0005-0000-0000-0000DF0A0000}"/>
    <cellStyle name="Normale 5 4" xfId="2688" xr:uid="{00000000-0005-0000-0000-0000E00A0000}"/>
    <cellStyle name="Normale 5_EDEN industria 2008 rev" xfId="280" xr:uid="{00000000-0005-0000-0000-0000E10A0000}"/>
    <cellStyle name="Normale 50" xfId="281" xr:uid="{00000000-0005-0000-0000-0000E20A0000}"/>
    <cellStyle name="Normale 50 2" xfId="2691" xr:uid="{00000000-0005-0000-0000-0000E30A0000}"/>
    <cellStyle name="Normale 51" xfId="282" xr:uid="{00000000-0005-0000-0000-0000E40A0000}"/>
    <cellStyle name="Normale 51 2" xfId="2692" xr:uid="{00000000-0005-0000-0000-0000E50A0000}"/>
    <cellStyle name="Normale 52" xfId="283" xr:uid="{00000000-0005-0000-0000-0000E60A0000}"/>
    <cellStyle name="Normale 52 2" xfId="2693" xr:uid="{00000000-0005-0000-0000-0000E70A0000}"/>
    <cellStyle name="Normale 53" xfId="284" xr:uid="{00000000-0005-0000-0000-0000E80A0000}"/>
    <cellStyle name="Normale 53 2" xfId="2694" xr:uid="{00000000-0005-0000-0000-0000E90A0000}"/>
    <cellStyle name="Normale 54" xfId="285" xr:uid="{00000000-0005-0000-0000-0000EA0A0000}"/>
    <cellStyle name="Normale 54 2" xfId="2695" xr:uid="{00000000-0005-0000-0000-0000EB0A0000}"/>
    <cellStyle name="Normale 55" xfId="286" xr:uid="{00000000-0005-0000-0000-0000EC0A0000}"/>
    <cellStyle name="Normale 55 2" xfId="2696" xr:uid="{00000000-0005-0000-0000-0000ED0A0000}"/>
    <cellStyle name="Normale 56" xfId="287" xr:uid="{00000000-0005-0000-0000-0000EE0A0000}"/>
    <cellStyle name="Normale 56 2" xfId="2697" xr:uid="{00000000-0005-0000-0000-0000EF0A0000}"/>
    <cellStyle name="Normale 57" xfId="288" xr:uid="{00000000-0005-0000-0000-0000F00A0000}"/>
    <cellStyle name="Normale 57 2" xfId="2698" xr:uid="{00000000-0005-0000-0000-0000F10A0000}"/>
    <cellStyle name="Normale 58" xfId="289" xr:uid="{00000000-0005-0000-0000-0000F20A0000}"/>
    <cellStyle name="Normale 58 2" xfId="2699" xr:uid="{00000000-0005-0000-0000-0000F30A0000}"/>
    <cellStyle name="Normale 59" xfId="290" xr:uid="{00000000-0005-0000-0000-0000F40A0000}"/>
    <cellStyle name="Normale 59 2" xfId="2700" xr:uid="{00000000-0005-0000-0000-0000F50A0000}"/>
    <cellStyle name="Normale 6" xfId="291" xr:uid="{00000000-0005-0000-0000-0000F60A0000}"/>
    <cellStyle name="Normale 6 2" xfId="292" xr:uid="{00000000-0005-0000-0000-0000F70A0000}"/>
    <cellStyle name="Normale 6 2 2" xfId="2702" xr:uid="{00000000-0005-0000-0000-0000F80A0000}"/>
    <cellStyle name="Normale 6 3" xfId="293" xr:uid="{00000000-0005-0000-0000-0000F90A0000}"/>
    <cellStyle name="Normale 6 3 2" xfId="2703" xr:uid="{00000000-0005-0000-0000-0000FA0A0000}"/>
    <cellStyle name="Normale 6 4" xfId="2701" xr:uid="{00000000-0005-0000-0000-0000FB0A0000}"/>
    <cellStyle name="Normale 6_EDEN industria 2008 rev" xfId="294" xr:uid="{00000000-0005-0000-0000-0000FC0A0000}"/>
    <cellStyle name="Normale 60" xfId="295" xr:uid="{00000000-0005-0000-0000-0000FD0A0000}"/>
    <cellStyle name="Normale 60 2" xfId="2704" xr:uid="{00000000-0005-0000-0000-0000FE0A0000}"/>
    <cellStyle name="Normale 61" xfId="296" xr:uid="{00000000-0005-0000-0000-0000FF0A0000}"/>
    <cellStyle name="Normale 61 2" xfId="2705" xr:uid="{00000000-0005-0000-0000-0000000B0000}"/>
    <cellStyle name="Normale 62" xfId="297" xr:uid="{00000000-0005-0000-0000-0000010B0000}"/>
    <cellStyle name="Normale 62 2" xfId="2706" xr:uid="{00000000-0005-0000-0000-0000020B0000}"/>
    <cellStyle name="Normale 63" xfId="298" xr:uid="{00000000-0005-0000-0000-0000030B0000}"/>
    <cellStyle name="Normale 63 2" xfId="2707" xr:uid="{00000000-0005-0000-0000-0000040B0000}"/>
    <cellStyle name="Normale 64" xfId="299" xr:uid="{00000000-0005-0000-0000-0000050B0000}"/>
    <cellStyle name="Normale 64 2" xfId="2708" xr:uid="{00000000-0005-0000-0000-0000060B0000}"/>
    <cellStyle name="Normale 65" xfId="300" xr:uid="{00000000-0005-0000-0000-0000070B0000}"/>
    <cellStyle name="Normale 65 2" xfId="2709" xr:uid="{00000000-0005-0000-0000-0000080B0000}"/>
    <cellStyle name="Normale 7" xfId="301" xr:uid="{00000000-0005-0000-0000-0000090B0000}"/>
    <cellStyle name="Normale 7 2" xfId="302" xr:uid="{00000000-0005-0000-0000-00000A0B0000}"/>
    <cellStyle name="Normale 7 2 2" xfId="2711" xr:uid="{00000000-0005-0000-0000-00000B0B0000}"/>
    <cellStyle name="Normale 7 3" xfId="303" xr:uid="{00000000-0005-0000-0000-00000C0B0000}"/>
    <cellStyle name="Normale 7 3 2" xfId="2712" xr:uid="{00000000-0005-0000-0000-00000D0B0000}"/>
    <cellStyle name="Normale 7 4" xfId="2710" xr:uid="{00000000-0005-0000-0000-00000E0B0000}"/>
    <cellStyle name="Normale 7_EDEN industria 2008 rev" xfId="304" xr:uid="{00000000-0005-0000-0000-00000F0B0000}"/>
    <cellStyle name="Normale 8" xfId="305" xr:uid="{00000000-0005-0000-0000-0000100B0000}"/>
    <cellStyle name="Normale 8 2" xfId="306" xr:uid="{00000000-0005-0000-0000-0000110B0000}"/>
    <cellStyle name="Normale 8 2 2" xfId="2714" xr:uid="{00000000-0005-0000-0000-0000120B0000}"/>
    <cellStyle name="Normale 8 3" xfId="307" xr:uid="{00000000-0005-0000-0000-0000130B0000}"/>
    <cellStyle name="Normale 8 3 2" xfId="2715" xr:uid="{00000000-0005-0000-0000-0000140B0000}"/>
    <cellStyle name="Normale 8 4" xfId="2713" xr:uid="{00000000-0005-0000-0000-0000150B0000}"/>
    <cellStyle name="Normale 8_EDEN industria 2008 rev" xfId="308" xr:uid="{00000000-0005-0000-0000-0000160B0000}"/>
    <cellStyle name="Normale 9" xfId="309" xr:uid="{00000000-0005-0000-0000-0000170B0000}"/>
    <cellStyle name="Normale 9 2" xfId="310" xr:uid="{00000000-0005-0000-0000-0000180B0000}"/>
    <cellStyle name="Normale 9 2 2" xfId="2717" xr:uid="{00000000-0005-0000-0000-0000190B0000}"/>
    <cellStyle name="Normale 9 3" xfId="311" xr:uid="{00000000-0005-0000-0000-00001A0B0000}"/>
    <cellStyle name="Normale 9 3 2" xfId="2718" xr:uid="{00000000-0005-0000-0000-00001B0B0000}"/>
    <cellStyle name="Normale 9 4" xfId="2716" xr:uid="{00000000-0005-0000-0000-00001C0B0000}"/>
    <cellStyle name="Normale 9_EDEN industria 2008 rev" xfId="312" xr:uid="{00000000-0005-0000-0000-00001D0B0000}"/>
    <cellStyle name="Normale_B2020" xfId="1347" xr:uid="{00000000-0005-0000-0000-00001E0B0000}"/>
    <cellStyle name="Nota" xfId="313" xr:uid="{00000000-0005-0000-0000-00001F0B0000}"/>
    <cellStyle name="Nota 2" xfId="549" xr:uid="{00000000-0005-0000-0000-0000200B0000}"/>
    <cellStyle name="Nota 2 2" xfId="2719" xr:uid="{00000000-0005-0000-0000-0000210B0000}"/>
    <cellStyle name="Nota 3" xfId="1348" xr:uid="{00000000-0005-0000-0000-0000220B0000}"/>
    <cellStyle name="Nota 3 2" xfId="1349" xr:uid="{00000000-0005-0000-0000-0000230B0000}"/>
    <cellStyle name="Nota 3 2 2" xfId="4295" xr:uid="{00000000-0005-0000-0000-0000240B0000}"/>
    <cellStyle name="Nota 3 2 2 2" xfId="4296" xr:uid="{00000000-0005-0000-0000-0000250B0000}"/>
    <cellStyle name="Nota 3 2 3" xfId="4297" xr:uid="{00000000-0005-0000-0000-0000260B0000}"/>
    <cellStyle name="Nota 3 3" xfId="1350" xr:uid="{00000000-0005-0000-0000-0000270B0000}"/>
    <cellStyle name="Nota 3 3 2" xfId="2721" xr:uid="{00000000-0005-0000-0000-0000280B0000}"/>
    <cellStyle name="Nota 3 4" xfId="2720" xr:uid="{00000000-0005-0000-0000-0000290B0000}"/>
    <cellStyle name="Nota 4" xfId="1351" xr:uid="{00000000-0005-0000-0000-00002A0B0000}"/>
    <cellStyle name="Nota 4 2" xfId="1352" xr:uid="{00000000-0005-0000-0000-00002B0B0000}"/>
    <cellStyle name="Nota 4 2 2" xfId="2723" xr:uid="{00000000-0005-0000-0000-00002C0B0000}"/>
    <cellStyle name="Nota 4 3" xfId="2722" xr:uid="{00000000-0005-0000-0000-00002D0B0000}"/>
    <cellStyle name="Nota 5" xfId="1353" xr:uid="{00000000-0005-0000-0000-00002E0B0000}"/>
    <cellStyle name="Nota 5 2" xfId="4298" xr:uid="{00000000-0005-0000-0000-00002F0B0000}"/>
    <cellStyle name="Nota 6" xfId="4299" xr:uid="{00000000-0005-0000-0000-0000300B0000}"/>
    <cellStyle name="Note 2" xfId="4300" xr:uid="{00000000-0005-0000-0000-0000310B0000}"/>
    <cellStyle name="Note 2 2" xfId="4301" xr:uid="{00000000-0005-0000-0000-0000320B0000}"/>
    <cellStyle name="Note 2 2 2" xfId="4302" xr:uid="{00000000-0005-0000-0000-0000330B0000}"/>
    <cellStyle name="Note 2 3" xfId="4303" xr:uid="{00000000-0005-0000-0000-0000340B0000}"/>
    <cellStyle name="Nuovo" xfId="314" xr:uid="{00000000-0005-0000-0000-0000350B0000}"/>
    <cellStyle name="Nuovo 10" xfId="315" xr:uid="{00000000-0005-0000-0000-0000360B0000}"/>
    <cellStyle name="Nuovo 10 2" xfId="551" xr:uid="{00000000-0005-0000-0000-0000370B0000}"/>
    <cellStyle name="Nuovo 10 2 2" xfId="2724" xr:uid="{00000000-0005-0000-0000-0000380B0000}"/>
    <cellStyle name="Nuovo 10 3" xfId="1354" xr:uid="{00000000-0005-0000-0000-0000390B0000}"/>
    <cellStyle name="Nuovo 10 3 2" xfId="1355" xr:uid="{00000000-0005-0000-0000-00003A0B0000}"/>
    <cellStyle name="Nuovo 10 3 2 2" xfId="4304" xr:uid="{00000000-0005-0000-0000-00003B0B0000}"/>
    <cellStyle name="Nuovo 10 3 3" xfId="1356" xr:uid="{00000000-0005-0000-0000-00003C0B0000}"/>
    <cellStyle name="Nuovo 10 3 3 2" xfId="2726" xr:uid="{00000000-0005-0000-0000-00003D0B0000}"/>
    <cellStyle name="Nuovo 10 3 4" xfId="2725" xr:uid="{00000000-0005-0000-0000-00003E0B0000}"/>
    <cellStyle name="Nuovo 10 4" xfId="1357" xr:uid="{00000000-0005-0000-0000-00003F0B0000}"/>
    <cellStyle name="Nuovo 10 4 2" xfId="1358" xr:uid="{00000000-0005-0000-0000-0000400B0000}"/>
    <cellStyle name="Nuovo 10 4 2 2" xfId="2728" xr:uid="{00000000-0005-0000-0000-0000410B0000}"/>
    <cellStyle name="Nuovo 10 4 3" xfId="2727" xr:uid="{00000000-0005-0000-0000-0000420B0000}"/>
    <cellStyle name="Nuovo 10 5" xfId="1359" xr:uid="{00000000-0005-0000-0000-0000430B0000}"/>
    <cellStyle name="Nuovo 11" xfId="316" xr:uid="{00000000-0005-0000-0000-0000440B0000}"/>
    <cellStyle name="Nuovo 11 2" xfId="552" xr:uid="{00000000-0005-0000-0000-0000450B0000}"/>
    <cellStyle name="Nuovo 11 2 2" xfId="2729" xr:uid="{00000000-0005-0000-0000-0000460B0000}"/>
    <cellStyle name="Nuovo 11 3" xfId="1360" xr:uid="{00000000-0005-0000-0000-0000470B0000}"/>
    <cellStyle name="Nuovo 11 3 2" xfId="1361" xr:uid="{00000000-0005-0000-0000-0000480B0000}"/>
    <cellStyle name="Nuovo 11 3 2 2" xfId="4305" xr:uid="{00000000-0005-0000-0000-0000490B0000}"/>
    <cellStyle name="Nuovo 11 3 3" xfId="1362" xr:uid="{00000000-0005-0000-0000-00004A0B0000}"/>
    <cellStyle name="Nuovo 11 3 3 2" xfId="2731" xr:uid="{00000000-0005-0000-0000-00004B0B0000}"/>
    <cellStyle name="Nuovo 11 3 4" xfId="2730" xr:uid="{00000000-0005-0000-0000-00004C0B0000}"/>
    <cellStyle name="Nuovo 11 4" xfId="1363" xr:uid="{00000000-0005-0000-0000-00004D0B0000}"/>
    <cellStyle name="Nuovo 11 4 2" xfId="1364" xr:uid="{00000000-0005-0000-0000-00004E0B0000}"/>
    <cellStyle name="Nuovo 11 4 2 2" xfId="2733" xr:uid="{00000000-0005-0000-0000-00004F0B0000}"/>
    <cellStyle name="Nuovo 11 4 3" xfId="2732" xr:uid="{00000000-0005-0000-0000-0000500B0000}"/>
    <cellStyle name="Nuovo 11 5" xfId="1365" xr:uid="{00000000-0005-0000-0000-0000510B0000}"/>
    <cellStyle name="Nuovo 12" xfId="317" xr:uid="{00000000-0005-0000-0000-0000520B0000}"/>
    <cellStyle name="Nuovo 12 2" xfId="553" xr:uid="{00000000-0005-0000-0000-0000530B0000}"/>
    <cellStyle name="Nuovo 12 2 2" xfId="2734" xr:uid="{00000000-0005-0000-0000-0000540B0000}"/>
    <cellStyle name="Nuovo 12 3" xfId="1366" xr:uid="{00000000-0005-0000-0000-0000550B0000}"/>
    <cellStyle name="Nuovo 12 3 2" xfId="1367" xr:uid="{00000000-0005-0000-0000-0000560B0000}"/>
    <cellStyle name="Nuovo 12 3 2 2" xfId="4306" xr:uid="{00000000-0005-0000-0000-0000570B0000}"/>
    <cellStyle name="Nuovo 12 3 3" xfId="1368" xr:uid="{00000000-0005-0000-0000-0000580B0000}"/>
    <cellStyle name="Nuovo 12 3 3 2" xfId="2736" xr:uid="{00000000-0005-0000-0000-0000590B0000}"/>
    <cellStyle name="Nuovo 12 3 4" xfId="2735" xr:uid="{00000000-0005-0000-0000-00005A0B0000}"/>
    <cellStyle name="Nuovo 12 4" xfId="1369" xr:uid="{00000000-0005-0000-0000-00005B0B0000}"/>
    <cellStyle name="Nuovo 12 4 2" xfId="1370" xr:uid="{00000000-0005-0000-0000-00005C0B0000}"/>
    <cellStyle name="Nuovo 12 4 2 2" xfId="2738" xr:uid="{00000000-0005-0000-0000-00005D0B0000}"/>
    <cellStyle name="Nuovo 12 4 3" xfId="2737" xr:uid="{00000000-0005-0000-0000-00005E0B0000}"/>
    <cellStyle name="Nuovo 12 5" xfId="1371" xr:uid="{00000000-0005-0000-0000-00005F0B0000}"/>
    <cellStyle name="Nuovo 13" xfId="318" xr:uid="{00000000-0005-0000-0000-0000600B0000}"/>
    <cellStyle name="Nuovo 13 2" xfId="554" xr:uid="{00000000-0005-0000-0000-0000610B0000}"/>
    <cellStyle name="Nuovo 13 2 2" xfId="2739" xr:uid="{00000000-0005-0000-0000-0000620B0000}"/>
    <cellStyle name="Nuovo 13 3" xfId="1372" xr:uid="{00000000-0005-0000-0000-0000630B0000}"/>
    <cellStyle name="Nuovo 13 3 2" xfId="1373" xr:uid="{00000000-0005-0000-0000-0000640B0000}"/>
    <cellStyle name="Nuovo 13 3 2 2" xfId="4307" xr:uid="{00000000-0005-0000-0000-0000650B0000}"/>
    <cellStyle name="Nuovo 13 3 3" xfId="1374" xr:uid="{00000000-0005-0000-0000-0000660B0000}"/>
    <cellStyle name="Nuovo 13 3 3 2" xfId="2741" xr:uid="{00000000-0005-0000-0000-0000670B0000}"/>
    <cellStyle name="Nuovo 13 3 4" xfId="2740" xr:uid="{00000000-0005-0000-0000-0000680B0000}"/>
    <cellStyle name="Nuovo 13 4" xfId="1375" xr:uid="{00000000-0005-0000-0000-0000690B0000}"/>
    <cellStyle name="Nuovo 13 4 2" xfId="1376" xr:uid="{00000000-0005-0000-0000-00006A0B0000}"/>
    <cellStyle name="Nuovo 13 4 2 2" xfId="2743" xr:uid="{00000000-0005-0000-0000-00006B0B0000}"/>
    <cellStyle name="Nuovo 13 4 3" xfId="2742" xr:uid="{00000000-0005-0000-0000-00006C0B0000}"/>
    <cellStyle name="Nuovo 13 5" xfId="1377" xr:uid="{00000000-0005-0000-0000-00006D0B0000}"/>
    <cellStyle name="Nuovo 14" xfId="319" xr:uid="{00000000-0005-0000-0000-00006E0B0000}"/>
    <cellStyle name="Nuovo 14 2" xfId="555" xr:uid="{00000000-0005-0000-0000-00006F0B0000}"/>
    <cellStyle name="Nuovo 14 2 2" xfId="2744" xr:uid="{00000000-0005-0000-0000-0000700B0000}"/>
    <cellStyle name="Nuovo 14 3" xfId="1378" xr:uid="{00000000-0005-0000-0000-0000710B0000}"/>
    <cellStyle name="Nuovo 14 3 2" xfId="1379" xr:uid="{00000000-0005-0000-0000-0000720B0000}"/>
    <cellStyle name="Nuovo 14 3 2 2" xfId="4308" xr:uid="{00000000-0005-0000-0000-0000730B0000}"/>
    <cellStyle name="Nuovo 14 3 3" xfId="1380" xr:uid="{00000000-0005-0000-0000-0000740B0000}"/>
    <cellStyle name="Nuovo 14 3 3 2" xfId="2746" xr:uid="{00000000-0005-0000-0000-0000750B0000}"/>
    <cellStyle name="Nuovo 14 3 4" xfId="2745" xr:uid="{00000000-0005-0000-0000-0000760B0000}"/>
    <cellStyle name="Nuovo 14 4" xfId="1381" xr:uid="{00000000-0005-0000-0000-0000770B0000}"/>
    <cellStyle name="Nuovo 14 4 2" xfId="1382" xr:uid="{00000000-0005-0000-0000-0000780B0000}"/>
    <cellStyle name="Nuovo 14 4 2 2" xfId="2748" xr:uid="{00000000-0005-0000-0000-0000790B0000}"/>
    <cellStyle name="Nuovo 14 4 3" xfId="2747" xr:uid="{00000000-0005-0000-0000-00007A0B0000}"/>
    <cellStyle name="Nuovo 14 5" xfId="1383" xr:uid="{00000000-0005-0000-0000-00007B0B0000}"/>
    <cellStyle name="Nuovo 15" xfId="320" xr:uid="{00000000-0005-0000-0000-00007C0B0000}"/>
    <cellStyle name="Nuovo 15 2" xfId="556" xr:uid="{00000000-0005-0000-0000-00007D0B0000}"/>
    <cellStyle name="Nuovo 15 2 2" xfId="2749" xr:uid="{00000000-0005-0000-0000-00007E0B0000}"/>
    <cellStyle name="Nuovo 15 3" xfId="1384" xr:uid="{00000000-0005-0000-0000-00007F0B0000}"/>
    <cellStyle name="Nuovo 15 3 2" xfId="1385" xr:uid="{00000000-0005-0000-0000-0000800B0000}"/>
    <cellStyle name="Nuovo 15 3 2 2" xfId="4309" xr:uid="{00000000-0005-0000-0000-0000810B0000}"/>
    <cellStyle name="Nuovo 15 3 3" xfId="1386" xr:uid="{00000000-0005-0000-0000-0000820B0000}"/>
    <cellStyle name="Nuovo 15 3 3 2" xfId="2751" xr:uid="{00000000-0005-0000-0000-0000830B0000}"/>
    <cellStyle name="Nuovo 15 3 4" xfId="2750" xr:uid="{00000000-0005-0000-0000-0000840B0000}"/>
    <cellStyle name="Nuovo 15 4" xfId="1387" xr:uid="{00000000-0005-0000-0000-0000850B0000}"/>
    <cellStyle name="Nuovo 15 4 2" xfId="1388" xr:uid="{00000000-0005-0000-0000-0000860B0000}"/>
    <cellStyle name="Nuovo 15 4 2 2" xfId="2753" xr:uid="{00000000-0005-0000-0000-0000870B0000}"/>
    <cellStyle name="Nuovo 15 4 3" xfId="2752" xr:uid="{00000000-0005-0000-0000-0000880B0000}"/>
    <cellStyle name="Nuovo 15 5" xfId="1389" xr:uid="{00000000-0005-0000-0000-0000890B0000}"/>
    <cellStyle name="Nuovo 16" xfId="321" xr:uid="{00000000-0005-0000-0000-00008A0B0000}"/>
    <cellStyle name="Nuovo 16 2" xfId="557" xr:uid="{00000000-0005-0000-0000-00008B0B0000}"/>
    <cellStyle name="Nuovo 16 2 2" xfId="2754" xr:uid="{00000000-0005-0000-0000-00008C0B0000}"/>
    <cellStyle name="Nuovo 16 3" xfId="1390" xr:uid="{00000000-0005-0000-0000-00008D0B0000}"/>
    <cellStyle name="Nuovo 16 3 2" xfId="1391" xr:uid="{00000000-0005-0000-0000-00008E0B0000}"/>
    <cellStyle name="Nuovo 16 3 2 2" xfId="4310" xr:uid="{00000000-0005-0000-0000-00008F0B0000}"/>
    <cellStyle name="Nuovo 16 3 3" xfId="1392" xr:uid="{00000000-0005-0000-0000-0000900B0000}"/>
    <cellStyle name="Nuovo 16 3 3 2" xfId="2756" xr:uid="{00000000-0005-0000-0000-0000910B0000}"/>
    <cellStyle name="Nuovo 16 3 4" xfId="2755" xr:uid="{00000000-0005-0000-0000-0000920B0000}"/>
    <cellStyle name="Nuovo 16 4" xfId="1393" xr:uid="{00000000-0005-0000-0000-0000930B0000}"/>
    <cellStyle name="Nuovo 16 4 2" xfId="1394" xr:uid="{00000000-0005-0000-0000-0000940B0000}"/>
    <cellStyle name="Nuovo 16 4 2 2" xfId="2758" xr:uid="{00000000-0005-0000-0000-0000950B0000}"/>
    <cellStyle name="Nuovo 16 4 3" xfId="2757" xr:uid="{00000000-0005-0000-0000-0000960B0000}"/>
    <cellStyle name="Nuovo 16 5" xfId="1395" xr:uid="{00000000-0005-0000-0000-0000970B0000}"/>
    <cellStyle name="Nuovo 17" xfId="322" xr:uid="{00000000-0005-0000-0000-0000980B0000}"/>
    <cellStyle name="Nuovo 17 2" xfId="558" xr:uid="{00000000-0005-0000-0000-0000990B0000}"/>
    <cellStyle name="Nuovo 17 2 2" xfId="2759" xr:uid="{00000000-0005-0000-0000-00009A0B0000}"/>
    <cellStyle name="Nuovo 17 3" xfId="1396" xr:uid="{00000000-0005-0000-0000-00009B0B0000}"/>
    <cellStyle name="Nuovo 17 3 2" xfId="1397" xr:uid="{00000000-0005-0000-0000-00009C0B0000}"/>
    <cellStyle name="Nuovo 17 3 2 2" xfId="4311" xr:uid="{00000000-0005-0000-0000-00009D0B0000}"/>
    <cellStyle name="Nuovo 17 3 3" xfId="1398" xr:uid="{00000000-0005-0000-0000-00009E0B0000}"/>
    <cellStyle name="Nuovo 17 3 3 2" xfId="2761" xr:uid="{00000000-0005-0000-0000-00009F0B0000}"/>
    <cellStyle name="Nuovo 17 3 4" xfId="2760" xr:uid="{00000000-0005-0000-0000-0000A00B0000}"/>
    <cellStyle name="Nuovo 17 4" xfId="1399" xr:uid="{00000000-0005-0000-0000-0000A10B0000}"/>
    <cellStyle name="Nuovo 17 4 2" xfId="1400" xr:uid="{00000000-0005-0000-0000-0000A20B0000}"/>
    <cellStyle name="Nuovo 17 4 2 2" xfId="2763" xr:uid="{00000000-0005-0000-0000-0000A30B0000}"/>
    <cellStyle name="Nuovo 17 4 3" xfId="2762" xr:uid="{00000000-0005-0000-0000-0000A40B0000}"/>
    <cellStyle name="Nuovo 17 5" xfId="1401" xr:uid="{00000000-0005-0000-0000-0000A50B0000}"/>
    <cellStyle name="Nuovo 18" xfId="323" xr:uid="{00000000-0005-0000-0000-0000A60B0000}"/>
    <cellStyle name="Nuovo 18 2" xfId="559" xr:uid="{00000000-0005-0000-0000-0000A70B0000}"/>
    <cellStyle name="Nuovo 18 2 2" xfId="2764" xr:uid="{00000000-0005-0000-0000-0000A80B0000}"/>
    <cellStyle name="Nuovo 18 3" xfId="1402" xr:uid="{00000000-0005-0000-0000-0000A90B0000}"/>
    <cellStyle name="Nuovo 18 3 2" xfId="1403" xr:uid="{00000000-0005-0000-0000-0000AA0B0000}"/>
    <cellStyle name="Nuovo 18 3 2 2" xfId="4312" xr:uid="{00000000-0005-0000-0000-0000AB0B0000}"/>
    <cellStyle name="Nuovo 18 3 3" xfId="1404" xr:uid="{00000000-0005-0000-0000-0000AC0B0000}"/>
    <cellStyle name="Nuovo 18 3 3 2" xfId="2766" xr:uid="{00000000-0005-0000-0000-0000AD0B0000}"/>
    <cellStyle name="Nuovo 18 3 4" xfId="2765" xr:uid="{00000000-0005-0000-0000-0000AE0B0000}"/>
    <cellStyle name="Nuovo 18 4" xfId="1405" xr:uid="{00000000-0005-0000-0000-0000AF0B0000}"/>
    <cellStyle name="Nuovo 18 4 2" xfId="1406" xr:uid="{00000000-0005-0000-0000-0000B00B0000}"/>
    <cellStyle name="Nuovo 18 4 2 2" xfId="2768" xr:uid="{00000000-0005-0000-0000-0000B10B0000}"/>
    <cellStyle name="Nuovo 18 4 3" xfId="2767" xr:uid="{00000000-0005-0000-0000-0000B20B0000}"/>
    <cellStyle name="Nuovo 18 5" xfId="1407" xr:uid="{00000000-0005-0000-0000-0000B30B0000}"/>
    <cellStyle name="Nuovo 19" xfId="324" xr:uid="{00000000-0005-0000-0000-0000B40B0000}"/>
    <cellStyle name="Nuovo 19 2" xfId="560" xr:uid="{00000000-0005-0000-0000-0000B50B0000}"/>
    <cellStyle name="Nuovo 19 2 2" xfId="2769" xr:uid="{00000000-0005-0000-0000-0000B60B0000}"/>
    <cellStyle name="Nuovo 19 3" xfId="1408" xr:uid="{00000000-0005-0000-0000-0000B70B0000}"/>
    <cellStyle name="Nuovo 19 3 2" xfId="1409" xr:uid="{00000000-0005-0000-0000-0000B80B0000}"/>
    <cellStyle name="Nuovo 19 3 2 2" xfId="4313" xr:uid="{00000000-0005-0000-0000-0000B90B0000}"/>
    <cellStyle name="Nuovo 19 3 3" xfId="1410" xr:uid="{00000000-0005-0000-0000-0000BA0B0000}"/>
    <cellStyle name="Nuovo 19 3 3 2" xfId="2771" xr:uid="{00000000-0005-0000-0000-0000BB0B0000}"/>
    <cellStyle name="Nuovo 19 3 4" xfId="2770" xr:uid="{00000000-0005-0000-0000-0000BC0B0000}"/>
    <cellStyle name="Nuovo 19 4" xfId="1411" xr:uid="{00000000-0005-0000-0000-0000BD0B0000}"/>
    <cellStyle name="Nuovo 19 4 2" xfId="1412" xr:uid="{00000000-0005-0000-0000-0000BE0B0000}"/>
    <cellStyle name="Nuovo 19 4 2 2" xfId="2773" xr:uid="{00000000-0005-0000-0000-0000BF0B0000}"/>
    <cellStyle name="Nuovo 19 4 3" xfId="2772" xr:uid="{00000000-0005-0000-0000-0000C00B0000}"/>
    <cellStyle name="Nuovo 19 5" xfId="1413" xr:uid="{00000000-0005-0000-0000-0000C10B0000}"/>
    <cellStyle name="Nuovo 2" xfId="325" xr:uid="{00000000-0005-0000-0000-0000C20B0000}"/>
    <cellStyle name="Nuovo 2 2" xfId="561" xr:uid="{00000000-0005-0000-0000-0000C30B0000}"/>
    <cellStyle name="Nuovo 2 2 2" xfId="2774" xr:uid="{00000000-0005-0000-0000-0000C40B0000}"/>
    <cellStyle name="Nuovo 2 3" xfId="1414" xr:uid="{00000000-0005-0000-0000-0000C50B0000}"/>
    <cellStyle name="Nuovo 2 3 2" xfId="1415" xr:uid="{00000000-0005-0000-0000-0000C60B0000}"/>
    <cellStyle name="Nuovo 2 3 2 2" xfId="4314" xr:uid="{00000000-0005-0000-0000-0000C70B0000}"/>
    <cellStyle name="Nuovo 2 3 3" xfId="1416" xr:uid="{00000000-0005-0000-0000-0000C80B0000}"/>
    <cellStyle name="Nuovo 2 3 3 2" xfId="2776" xr:uid="{00000000-0005-0000-0000-0000C90B0000}"/>
    <cellStyle name="Nuovo 2 3 4" xfId="2775" xr:uid="{00000000-0005-0000-0000-0000CA0B0000}"/>
    <cellStyle name="Nuovo 2 4" xfId="1417" xr:uid="{00000000-0005-0000-0000-0000CB0B0000}"/>
    <cellStyle name="Nuovo 2 4 2" xfId="1418" xr:uid="{00000000-0005-0000-0000-0000CC0B0000}"/>
    <cellStyle name="Nuovo 2 4 2 2" xfId="2778" xr:uid="{00000000-0005-0000-0000-0000CD0B0000}"/>
    <cellStyle name="Nuovo 2 4 3" xfId="2777" xr:uid="{00000000-0005-0000-0000-0000CE0B0000}"/>
    <cellStyle name="Nuovo 2 5" xfId="1419" xr:uid="{00000000-0005-0000-0000-0000CF0B0000}"/>
    <cellStyle name="Nuovo 20" xfId="326" xr:uid="{00000000-0005-0000-0000-0000D00B0000}"/>
    <cellStyle name="Nuovo 20 2" xfId="562" xr:uid="{00000000-0005-0000-0000-0000D10B0000}"/>
    <cellStyle name="Nuovo 20 2 2" xfId="2779" xr:uid="{00000000-0005-0000-0000-0000D20B0000}"/>
    <cellStyle name="Nuovo 20 3" xfId="1420" xr:uid="{00000000-0005-0000-0000-0000D30B0000}"/>
    <cellStyle name="Nuovo 20 3 2" xfId="1421" xr:uid="{00000000-0005-0000-0000-0000D40B0000}"/>
    <cellStyle name="Nuovo 20 3 2 2" xfId="4315" xr:uid="{00000000-0005-0000-0000-0000D50B0000}"/>
    <cellStyle name="Nuovo 20 3 3" xfId="1422" xr:uid="{00000000-0005-0000-0000-0000D60B0000}"/>
    <cellStyle name="Nuovo 20 3 3 2" xfId="2781" xr:uid="{00000000-0005-0000-0000-0000D70B0000}"/>
    <cellStyle name="Nuovo 20 3 4" xfId="2780" xr:uid="{00000000-0005-0000-0000-0000D80B0000}"/>
    <cellStyle name="Nuovo 20 4" xfId="1423" xr:uid="{00000000-0005-0000-0000-0000D90B0000}"/>
    <cellStyle name="Nuovo 20 4 2" xfId="1424" xr:uid="{00000000-0005-0000-0000-0000DA0B0000}"/>
    <cellStyle name="Nuovo 20 4 2 2" xfId="2783" xr:uid="{00000000-0005-0000-0000-0000DB0B0000}"/>
    <cellStyle name="Nuovo 20 4 3" xfId="2782" xr:uid="{00000000-0005-0000-0000-0000DC0B0000}"/>
    <cellStyle name="Nuovo 20 5" xfId="1425" xr:uid="{00000000-0005-0000-0000-0000DD0B0000}"/>
    <cellStyle name="Nuovo 21" xfId="327" xr:uid="{00000000-0005-0000-0000-0000DE0B0000}"/>
    <cellStyle name="Nuovo 21 2" xfId="563" xr:uid="{00000000-0005-0000-0000-0000DF0B0000}"/>
    <cellStyle name="Nuovo 21 2 2" xfId="2784" xr:uid="{00000000-0005-0000-0000-0000E00B0000}"/>
    <cellStyle name="Nuovo 21 3" xfId="1426" xr:uid="{00000000-0005-0000-0000-0000E10B0000}"/>
    <cellStyle name="Nuovo 21 3 2" xfId="1427" xr:uid="{00000000-0005-0000-0000-0000E20B0000}"/>
    <cellStyle name="Nuovo 21 3 2 2" xfId="4316" xr:uid="{00000000-0005-0000-0000-0000E30B0000}"/>
    <cellStyle name="Nuovo 21 3 3" xfId="1428" xr:uid="{00000000-0005-0000-0000-0000E40B0000}"/>
    <cellStyle name="Nuovo 21 3 3 2" xfId="2786" xr:uid="{00000000-0005-0000-0000-0000E50B0000}"/>
    <cellStyle name="Nuovo 21 3 4" xfId="2785" xr:uid="{00000000-0005-0000-0000-0000E60B0000}"/>
    <cellStyle name="Nuovo 21 4" xfId="1429" xr:uid="{00000000-0005-0000-0000-0000E70B0000}"/>
    <cellStyle name="Nuovo 21 4 2" xfId="1430" xr:uid="{00000000-0005-0000-0000-0000E80B0000}"/>
    <cellStyle name="Nuovo 21 4 2 2" xfId="2788" xr:uid="{00000000-0005-0000-0000-0000E90B0000}"/>
    <cellStyle name="Nuovo 21 4 3" xfId="2787" xr:uid="{00000000-0005-0000-0000-0000EA0B0000}"/>
    <cellStyle name="Nuovo 21 5" xfId="1431" xr:uid="{00000000-0005-0000-0000-0000EB0B0000}"/>
    <cellStyle name="Nuovo 22" xfId="328" xr:uid="{00000000-0005-0000-0000-0000EC0B0000}"/>
    <cellStyle name="Nuovo 22 2" xfId="564" xr:uid="{00000000-0005-0000-0000-0000ED0B0000}"/>
    <cellStyle name="Nuovo 22 2 2" xfId="2789" xr:uid="{00000000-0005-0000-0000-0000EE0B0000}"/>
    <cellStyle name="Nuovo 22 3" xfId="1432" xr:uid="{00000000-0005-0000-0000-0000EF0B0000}"/>
    <cellStyle name="Nuovo 22 3 2" xfId="1433" xr:uid="{00000000-0005-0000-0000-0000F00B0000}"/>
    <cellStyle name="Nuovo 22 3 2 2" xfId="4317" xr:uid="{00000000-0005-0000-0000-0000F10B0000}"/>
    <cellStyle name="Nuovo 22 3 3" xfId="1434" xr:uid="{00000000-0005-0000-0000-0000F20B0000}"/>
    <cellStyle name="Nuovo 22 3 3 2" xfId="2791" xr:uid="{00000000-0005-0000-0000-0000F30B0000}"/>
    <cellStyle name="Nuovo 22 3 4" xfId="2790" xr:uid="{00000000-0005-0000-0000-0000F40B0000}"/>
    <cellStyle name="Nuovo 22 4" xfId="1435" xr:uid="{00000000-0005-0000-0000-0000F50B0000}"/>
    <cellStyle name="Nuovo 22 4 2" xfId="1436" xr:uid="{00000000-0005-0000-0000-0000F60B0000}"/>
    <cellStyle name="Nuovo 22 4 2 2" xfId="2793" xr:uid="{00000000-0005-0000-0000-0000F70B0000}"/>
    <cellStyle name="Nuovo 22 4 3" xfId="2792" xr:uid="{00000000-0005-0000-0000-0000F80B0000}"/>
    <cellStyle name="Nuovo 22 5" xfId="1437" xr:uid="{00000000-0005-0000-0000-0000F90B0000}"/>
    <cellStyle name="Nuovo 23" xfId="329" xr:uid="{00000000-0005-0000-0000-0000FA0B0000}"/>
    <cellStyle name="Nuovo 23 2" xfId="565" xr:uid="{00000000-0005-0000-0000-0000FB0B0000}"/>
    <cellStyle name="Nuovo 23 2 2" xfId="2794" xr:uid="{00000000-0005-0000-0000-0000FC0B0000}"/>
    <cellStyle name="Nuovo 23 3" xfId="1438" xr:uid="{00000000-0005-0000-0000-0000FD0B0000}"/>
    <cellStyle name="Nuovo 23 3 2" xfId="1439" xr:uid="{00000000-0005-0000-0000-0000FE0B0000}"/>
    <cellStyle name="Nuovo 23 3 2 2" xfId="4318" xr:uid="{00000000-0005-0000-0000-0000FF0B0000}"/>
    <cellStyle name="Nuovo 23 3 3" xfId="1440" xr:uid="{00000000-0005-0000-0000-0000000C0000}"/>
    <cellStyle name="Nuovo 23 3 3 2" xfId="2796" xr:uid="{00000000-0005-0000-0000-0000010C0000}"/>
    <cellStyle name="Nuovo 23 3 4" xfId="2795" xr:uid="{00000000-0005-0000-0000-0000020C0000}"/>
    <cellStyle name="Nuovo 23 4" xfId="1441" xr:uid="{00000000-0005-0000-0000-0000030C0000}"/>
    <cellStyle name="Nuovo 23 4 2" xfId="1442" xr:uid="{00000000-0005-0000-0000-0000040C0000}"/>
    <cellStyle name="Nuovo 23 4 2 2" xfId="2798" xr:uid="{00000000-0005-0000-0000-0000050C0000}"/>
    <cellStyle name="Nuovo 23 4 3" xfId="2797" xr:uid="{00000000-0005-0000-0000-0000060C0000}"/>
    <cellStyle name="Nuovo 23 5" xfId="1443" xr:uid="{00000000-0005-0000-0000-0000070C0000}"/>
    <cellStyle name="Nuovo 24" xfId="330" xr:uid="{00000000-0005-0000-0000-0000080C0000}"/>
    <cellStyle name="Nuovo 24 2" xfId="566" xr:uid="{00000000-0005-0000-0000-0000090C0000}"/>
    <cellStyle name="Nuovo 24 2 2" xfId="2799" xr:uid="{00000000-0005-0000-0000-00000A0C0000}"/>
    <cellStyle name="Nuovo 24 3" xfId="1444" xr:uid="{00000000-0005-0000-0000-00000B0C0000}"/>
    <cellStyle name="Nuovo 24 3 2" xfId="1445" xr:uid="{00000000-0005-0000-0000-00000C0C0000}"/>
    <cellStyle name="Nuovo 24 3 2 2" xfId="4319" xr:uid="{00000000-0005-0000-0000-00000D0C0000}"/>
    <cellStyle name="Nuovo 24 3 3" xfId="1446" xr:uid="{00000000-0005-0000-0000-00000E0C0000}"/>
    <cellStyle name="Nuovo 24 3 3 2" xfId="2801" xr:uid="{00000000-0005-0000-0000-00000F0C0000}"/>
    <cellStyle name="Nuovo 24 3 4" xfId="2800" xr:uid="{00000000-0005-0000-0000-0000100C0000}"/>
    <cellStyle name="Nuovo 24 4" xfId="1447" xr:uid="{00000000-0005-0000-0000-0000110C0000}"/>
    <cellStyle name="Nuovo 24 4 2" xfId="1448" xr:uid="{00000000-0005-0000-0000-0000120C0000}"/>
    <cellStyle name="Nuovo 24 4 2 2" xfId="2803" xr:uid="{00000000-0005-0000-0000-0000130C0000}"/>
    <cellStyle name="Nuovo 24 4 3" xfId="2802" xr:uid="{00000000-0005-0000-0000-0000140C0000}"/>
    <cellStyle name="Nuovo 24 5" xfId="1449" xr:uid="{00000000-0005-0000-0000-0000150C0000}"/>
    <cellStyle name="Nuovo 25" xfId="331" xr:uid="{00000000-0005-0000-0000-0000160C0000}"/>
    <cellStyle name="Nuovo 25 2" xfId="567" xr:uid="{00000000-0005-0000-0000-0000170C0000}"/>
    <cellStyle name="Nuovo 25 2 2" xfId="2804" xr:uid="{00000000-0005-0000-0000-0000180C0000}"/>
    <cellStyle name="Nuovo 25 3" xfId="1450" xr:uid="{00000000-0005-0000-0000-0000190C0000}"/>
    <cellStyle name="Nuovo 25 3 2" xfId="1451" xr:uid="{00000000-0005-0000-0000-00001A0C0000}"/>
    <cellStyle name="Nuovo 25 3 2 2" xfId="4320" xr:uid="{00000000-0005-0000-0000-00001B0C0000}"/>
    <cellStyle name="Nuovo 25 3 3" xfId="1452" xr:uid="{00000000-0005-0000-0000-00001C0C0000}"/>
    <cellStyle name="Nuovo 25 3 3 2" xfId="2806" xr:uid="{00000000-0005-0000-0000-00001D0C0000}"/>
    <cellStyle name="Nuovo 25 3 4" xfId="2805" xr:uid="{00000000-0005-0000-0000-00001E0C0000}"/>
    <cellStyle name="Nuovo 25 4" xfId="1453" xr:uid="{00000000-0005-0000-0000-00001F0C0000}"/>
    <cellStyle name="Nuovo 25 4 2" xfId="1454" xr:uid="{00000000-0005-0000-0000-0000200C0000}"/>
    <cellStyle name="Nuovo 25 4 2 2" xfId="2808" xr:uid="{00000000-0005-0000-0000-0000210C0000}"/>
    <cellStyle name="Nuovo 25 4 3" xfId="2807" xr:uid="{00000000-0005-0000-0000-0000220C0000}"/>
    <cellStyle name="Nuovo 25 5" xfId="1455" xr:uid="{00000000-0005-0000-0000-0000230C0000}"/>
    <cellStyle name="Nuovo 26" xfId="332" xr:uid="{00000000-0005-0000-0000-0000240C0000}"/>
    <cellStyle name="Nuovo 26 2" xfId="568" xr:uid="{00000000-0005-0000-0000-0000250C0000}"/>
    <cellStyle name="Nuovo 26 2 2" xfId="2809" xr:uid="{00000000-0005-0000-0000-0000260C0000}"/>
    <cellStyle name="Nuovo 26 3" xfId="1456" xr:uid="{00000000-0005-0000-0000-0000270C0000}"/>
    <cellStyle name="Nuovo 26 3 2" xfId="1457" xr:uid="{00000000-0005-0000-0000-0000280C0000}"/>
    <cellStyle name="Nuovo 26 3 2 2" xfId="4321" xr:uid="{00000000-0005-0000-0000-0000290C0000}"/>
    <cellStyle name="Nuovo 26 3 3" xfId="1458" xr:uid="{00000000-0005-0000-0000-00002A0C0000}"/>
    <cellStyle name="Nuovo 26 3 3 2" xfId="2811" xr:uid="{00000000-0005-0000-0000-00002B0C0000}"/>
    <cellStyle name="Nuovo 26 3 4" xfId="2810" xr:uid="{00000000-0005-0000-0000-00002C0C0000}"/>
    <cellStyle name="Nuovo 26 4" xfId="1459" xr:uid="{00000000-0005-0000-0000-00002D0C0000}"/>
    <cellStyle name="Nuovo 26 4 2" xfId="1460" xr:uid="{00000000-0005-0000-0000-00002E0C0000}"/>
    <cellStyle name="Nuovo 26 4 2 2" xfId="2813" xr:uid="{00000000-0005-0000-0000-00002F0C0000}"/>
    <cellStyle name="Nuovo 26 4 3" xfId="2812" xr:uid="{00000000-0005-0000-0000-0000300C0000}"/>
    <cellStyle name="Nuovo 26 5" xfId="1461" xr:uid="{00000000-0005-0000-0000-0000310C0000}"/>
    <cellStyle name="Nuovo 27" xfId="333" xr:uid="{00000000-0005-0000-0000-0000320C0000}"/>
    <cellStyle name="Nuovo 27 2" xfId="569" xr:uid="{00000000-0005-0000-0000-0000330C0000}"/>
    <cellStyle name="Nuovo 27 2 2" xfId="2814" xr:uid="{00000000-0005-0000-0000-0000340C0000}"/>
    <cellStyle name="Nuovo 27 3" xfId="1462" xr:uid="{00000000-0005-0000-0000-0000350C0000}"/>
    <cellStyle name="Nuovo 27 3 2" xfId="1463" xr:uid="{00000000-0005-0000-0000-0000360C0000}"/>
    <cellStyle name="Nuovo 27 3 2 2" xfId="4322" xr:uid="{00000000-0005-0000-0000-0000370C0000}"/>
    <cellStyle name="Nuovo 27 3 3" xfId="1464" xr:uid="{00000000-0005-0000-0000-0000380C0000}"/>
    <cellStyle name="Nuovo 27 3 3 2" xfId="2816" xr:uid="{00000000-0005-0000-0000-0000390C0000}"/>
    <cellStyle name="Nuovo 27 3 4" xfId="2815" xr:uid="{00000000-0005-0000-0000-00003A0C0000}"/>
    <cellStyle name="Nuovo 27 4" xfId="1465" xr:uid="{00000000-0005-0000-0000-00003B0C0000}"/>
    <cellStyle name="Nuovo 27 4 2" xfId="1466" xr:uid="{00000000-0005-0000-0000-00003C0C0000}"/>
    <cellStyle name="Nuovo 27 4 2 2" xfId="2818" xr:uid="{00000000-0005-0000-0000-00003D0C0000}"/>
    <cellStyle name="Nuovo 27 4 3" xfId="2817" xr:uid="{00000000-0005-0000-0000-00003E0C0000}"/>
    <cellStyle name="Nuovo 27 5" xfId="1467" xr:uid="{00000000-0005-0000-0000-00003F0C0000}"/>
    <cellStyle name="Nuovo 28" xfId="334" xr:uid="{00000000-0005-0000-0000-0000400C0000}"/>
    <cellStyle name="Nuovo 28 2" xfId="570" xr:uid="{00000000-0005-0000-0000-0000410C0000}"/>
    <cellStyle name="Nuovo 28 2 2" xfId="2819" xr:uid="{00000000-0005-0000-0000-0000420C0000}"/>
    <cellStyle name="Nuovo 28 3" xfId="1468" xr:uid="{00000000-0005-0000-0000-0000430C0000}"/>
    <cellStyle name="Nuovo 28 3 2" xfId="1469" xr:uid="{00000000-0005-0000-0000-0000440C0000}"/>
    <cellStyle name="Nuovo 28 3 2 2" xfId="4323" xr:uid="{00000000-0005-0000-0000-0000450C0000}"/>
    <cellStyle name="Nuovo 28 3 3" xfId="1470" xr:uid="{00000000-0005-0000-0000-0000460C0000}"/>
    <cellStyle name="Nuovo 28 3 3 2" xfId="2821" xr:uid="{00000000-0005-0000-0000-0000470C0000}"/>
    <cellStyle name="Nuovo 28 3 4" xfId="2820" xr:uid="{00000000-0005-0000-0000-0000480C0000}"/>
    <cellStyle name="Nuovo 28 4" xfId="1471" xr:uid="{00000000-0005-0000-0000-0000490C0000}"/>
    <cellStyle name="Nuovo 28 4 2" xfId="1472" xr:uid="{00000000-0005-0000-0000-00004A0C0000}"/>
    <cellStyle name="Nuovo 28 4 2 2" xfId="2823" xr:uid="{00000000-0005-0000-0000-00004B0C0000}"/>
    <cellStyle name="Nuovo 28 4 3" xfId="2822" xr:uid="{00000000-0005-0000-0000-00004C0C0000}"/>
    <cellStyle name="Nuovo 28 5" xfId="1473" xr:uid="{00000000-0005-0000-0000-00004D0C0000}"/>
    <cellStyle name="Nuovo 29" xfId="335" xr:uid="{00000000-0005-0000-0000-00004E0C0000}"/>
    <cellStyle name="Nuovo 29 2" xfId="571" xr:uid="{00000000-0005-0000-0000-00004F0C0000}"/>
    <cellStyle name="Nuovo 29 2 2" xfId="2824" xr:uid="{00000000-0005-0000-0000-0000500C0000}"/>
    <cellStyle name="Nuovo 29 3" xfId="1474" xr:uid="{00000000-0005-0000-0000-0000510C0000}"/>
    <cellStyle name="Nuovo 29 3 2" xfId="1475" xr:uid="{00000000-0005-0000-0000-0000520C0000}"/>
    <cellStyle name="Nuovo 29 3 2 2" xfId="4324" xr:uid="{00000000-0005-0000-0000-0000530C0000}"/>
    <cellStyle name="Nuovo 29 3 3" xfId="1476" xr:uid="{00000000-0005-0000-0000-0000540C0000}"/>
    <cellStyle name="Nuovo 29 3 3 2" xfId="2826" xr:uid="{00000000-0005-0000-0000-0000550C0000}"/>
    <cellStyle name="Nuovo 29 3 4" xfId="2825" xr:uid="{00000000-0005-0000-0000-0000560C0000}"/>
    <cellStyle name="Nuovo 29 4" xfId="1477" xr:uid="{00000000-0005-0000-0000-0000570C0000}"/>
    <cellStyle name="Nuovo 29 4 2" xfId="1478" xr:uid="{00000000-0005-0000-0000-0000580C0000}"/>
    <cellStyle name="Nuovo 29 4 2 2" xfId="2828" xr:uid="{00000000-0005-0000-0000-0000590C0000}"/>
    <cellStyle name="Nuovo 29 4 3" xfId="2827" xr:uid="{00000000-0005-0000-0000-00005A0C0000}"/>
    <cellStyle name="Nuovo 29 5" xfId="1479" xr:uid="{00000000-0005-0000-0000-00005B0C0000}"/>
    <cellStyle name="Nuovo 3" xfId="336" xr:uid="{00000000-0005-0000-0000-00005C0C0000}"/>
    <cellStyle name="Nuovo 3 2" xfId="572" xr:uid="{00000000-0005-0000-0000-00005D0C0000}"/>
    <cellStyle name="Nuovo 3 2 2" xfId="2829" xr:uid="{00000000-0005-0000-0000-00005E0C0000}"/>
    <cellStyle name="Nuovo 3 3" xfId="1480" xr:uid="{00000000-0005-0000-0000-00005F0C0000}"/>
    <cellStyle name="Nuovo 3 3 2" xfId="1481" xr:uid="{00000000-0005-0000-0000-0000600C0000}"/>
    <cellStyle name="Nuovo 3 3 2 2" xfId="4325" xr:uid="{00000000-0005-0000-0000-0000610C0000}"/>
    <cellStyle name="Nuovo 3 3 3" xfId="1482" xr:uid="{00000000-0005-0000-0000-0000620C0000}"/>
    <cellStyle name="Nuovo 3 3 3 2" xfId="2831" xr:uid="{00000000-0005-0000-0000-0000630C0000}"/>
    <cellStyle name="Nuovo 3 3 4" xfId="2830" xr:uid="{00000000-0005-0000-0000-0000640C0000}"/>
    <cellStyle name="Nuovo 3 4" xfId="1483" xr:uid="{00000000-0005-0000-0000-0000650C0000}"/>
    <cellStyle name="Nuovo 3 4 2" xfId="1484" xr:uid="{00000000-0005-0000-0000-0000660C0000}"/>
    <cellStyle name="Nuovo 3 4 2 2" xfId="2833" xr:uid="{00000000-0005-0000-0000-0000670C0000}"/>
    <cellStyle name="Nuovo 3 4 3" xfId="2832" xr:uid="{00000000-0005-0000-0000-0000680C0000}"/>
    <cellStyle name="Nuovo 3 5" xfId="1485" xr:uid="{00000000-0005-0000-0000-0000690C0000}"/>
    <cellStyle name="Nuovo 30" xfId="337" xr:uid="{00000000-0005-0000-0000-00006A0C0000}"/>
    <cellStyle name="Nuovo 30 2" xfId="573" xr:uid="{00000000-0005-0000-0000-00006B0C0000}"/>
    <cellStyle name="Nuovo 30 2 2" xfId="2834" xr:uid="{00000000-0005-0000-0000-00006C0C0000}"/>
    <cellStyle name="Nuovo 30 3" xfId="1486" xr:uid="{00000000-0005-0000-0000-00006D0C0000}"/>
    <cellStyle name="Nuovo 30 3 2" xfId="1487" xr:uid="{00000000-0005-0000-0000-00006E0C0000}"/>
    <cellStyle name="Nuovo 30 3 2 2" xfId="4326" xr:uid="{00000000-0005-0000-0000-00006F0C0000}"/>
    <cellStyle name="Nuovo 30 3 3" xfId="1488" xr:uid="{00000000-0005-0000-0000-0000700C0000}"/>
    <cellStyle name="Nuovo 30 3 3 2" xfId="2836" xr:uid="{00000000-0005-0000-0000-0000710C0000}"/>
    <cellStyle name="Nuovo 30 3 4" xfId="2835" xr:uid="{00000000-0005-0000-0000-0000720C0000}"/>
    <cellStyle name="Nuovo 30 4" xfId="1489" xr:uid="{00000000-0005-0000-0000-0000730C0000}"/>
    <cellStyle name="Nuovo 30 4 2" xfId="1490" xr:uid="{00000000-0005-0000-0000-0000740C0000}"/>
    <cellStyle name="Nuovo 30 4 2 2" xfId="2838" xr:uid="{00000000-0005-0000-0000-0000750C0000}"/>
    <cellStyle name="Nuovo 30 4 3" xfId="2837" xr:uid="{00000000-0005-0000-0000-0000760C0000}"/>
    <cellStyle name="Nuovo 30 5" xfId="1491" xr:uid="{00000000-0005-0000-0000-0000770C0000}"/>
    <cellStyle name="Nuovo 31" xfId="338" xr:uid="{00000000-0005-0000-0000-0000780C0000}"/>
    <cellStyle name="Nuovo 31 2" xfId="574" xr:uid="{00000000-0005-0000-0000-0000790C0000}"/>
    <cellStyle name="Nuovo 31 2 2" xfId="2839" xr:uid="{00000000-0005-0000-0000-00007A0C0000}"/>
    <cellStyle name="Nuovo 31 3" xfId="1492" xr:uid="{00000000-0005-0000-0000-00007B0C0000}"/>
    <cellStyle name="Nuovo 31 3 2" xfId="1493" xr:uid="{00000000-0005-0000-0000-00007C0C0000}"/>
    <cellStyle name="Nuovo 31 3 2 2" xfId="4327" xr:uid="{00000000-0005-0000-0000-00007D0C0000}"/>
    <cellStyle name="Nuovo 31 3 3" xfId="1494" xr:uid="{00000000-0005-0000-0000-00007E0C0000}"/>
    <cellStyle name="Nuovo 31 3 3 2" xfId="2841" xr:uid="{00000000-0005-0000-0000-00007F0C0000}"/>
    <cellStyle name="Nuovo 31 3 4" xfId="2840" xr:uid="{00000000-0005-0000-0000-0000800C0000}"/>
    <cellStyle name="Nuovo 31 4" xfId="1495" xr:uid="{00000000-0005-0000-0000-0000810C0000}"/>
    <cellStyle name="Nuovo 31 4 2" xfId="1496" xr:uid="{00000000-0005-0000-0000-0000820C0000}"/>
    <cellStyle name="Nuovo 31 4 2 2" xfId="2843" xr:uid="{00000000-0005-0000-0000-0000830C0000}"/>
    <cellStyle name="Nuovo 31 4 3" xfId="2842" xr:uid="{00000000-0005-0000-0000-0000840C0000}"/>
    <cellStyle name="Nuovo 31 5" xfId="1497" xr:uid="{00000000-0005-0000-0000-0000850C0000}"/>
    <cellStyle name="Nuovo 32" xfId="339" xr:uid="{00000000-0005-0000-0000-0000860C0000}"/>
    <cellStyle name="Nuovo 32 2" xfId="575" xr:uid="{00000000-0005-0000-0000-0000870C0000}"/>
    <cellStyle name="Nuovo 32 2 2" xfId="2844" xr:uid="{00000000-0005-0000-0000-0000880C0000}"/>
    <cellStyle name="Nuovo 32 3" xfId="1498" xr:uid="{00000000-0005-0000-0000-0000890C0000}"/>
    <cellStyle name="Nuovo 32 3 2" xfId="1499" xr:uid="{00000000-0005-0000-0000-00008A0C0000}"/>
    <cellStyle name="Nuovo 32 3 2 2" xfId="4328" xr:uid="{00000000-0005-0000-0000-00008B0C0000}"/>
    <cellStyle name="Nuovo 32 3 3" xfId="1500" xr:uid="{00000000-0005-0000-0000-00008C0C0000}"/>
    <cellStyle name="Nuovo 32 3 3 2" xfId="2846" xr:uid="{00000000-0005-0000-0000-00008D0C0000}"/>
    <cellStyle name="Nuovo 32 3 4" xfId="2845" xr:uid="{00000000-0005-0000-0000-00008E0C0000}"/>
    <cellStyle name="Nuovo 32 4" xfId="1501" xr:uid="{00000000-0005-0000-0000-00008F0C0000}"/>
    <cellStyle name="Nuovo 32 4 2" xfId="1502" xr:uid="{00000000-0005-0000-0000-0000900C0000}"/>
    <cellStyle name="Nuovo 32 4 2 2" xfId="2848" xr:uid="{00000000-0005-0000-0000-0000910C0000}"/>
    <cellStyle name="Nuovo 32 4 3" xfId="2847" xr:uid="{00000000-0005-0000-0000-0000920C0000}"/>
    <cellStyle name="Nuovo 32 5" xfId="1503" xr:uid="{00000000-0005-0000-0000-0000930C0000}"/>
    <cellStyle name="Nuovo 33" xfId="340" xr:uid="{00000000-0005-0000-0000-0000940C0000}"/>
    <cellStyle name="Nuovo 33 2" xfId="576" xr:uid="{00000000-0005-0000-0000-0000950C0000}"/>
    <cellStyle name="Nuovo 33 2 2" xfId="2849" xr:uid="{00000000-0005-0000-0000-0000960C0000}"/>
    <cellStyle name="Nuovo 33 3" xfId="1504" xr:uid="{00000000-0005-0000-0000-0000970C0000}"/>
    <cellStyle name="Nuovo 33 3 2" xfId="1505" xr:uid="{00000000-0005-0000-0000-0000980C0000}"/>
    <cellStyle name="Nuovo 33 3 2 2" xfId="4329" xr:uid="{00000000-0005-0000-0000-0000990C0000}"/>
    <cellStyle name="Nuovo 33 3 3" xfId="1506" xr:uid="{00000000-0005-0000-0000-00009A0C0000}"/>
    <cellStyle name="Nuovo 33 3 3 2" xfId="2851" xr:uid="{00000000-0005-0000-0000-00009B0C0000}"/>
    <cellStyle name="Nuovo 33 3 4" xfId="2850" xr:uid="{00000000-0005-0000-0000-00009C0C0000}"/>
    <cellStyle name="Nuovo 33 4" xfId="1507" xr:uid="{00000000-0005-0000-0000-00009D0C0000}"/>
    <cellStyle name="Nuovo 33 4 2" xfId="1508" xr:uid="{00000000-0005-0000-0000-00009E0C0000}"/>
    <cellStyle name="Nuovo 33 4 2 2" xfId="2853" xr:uid="{00000000-0005-0000-0000-00009F0C0000}"/>
    <cellStyle name="Nuovo 33 4 3" xfId="2852" xr:uid="{00000000-0005-0000-0000-0000A00C0000}"/>
    <cellStyle name="Nuovo 33 5" xfId="1509" xr:uid="{00000000-0005-0000-0000-0000A10C0000}"/>
    <cellStyle name="Nuovo 34" xfId="341" xr:uid="{00000000-0005-0000-0000-0000A20C0000}"/>
    <cellStyle name="Nuovo 34 2" xfId="577" xr:uid="{00000000-0005-0000-0000-0000A30C0000}"/>
    <cellStyle name="Nuovo 34 2 2" xfId="2854" xr:uid="{00000000-0005-0000-0000-0000A40C0000}"/>
    <cellStyle name="Nuovo 34 3" xfId="1510" xr:uid="{00000000-0005-0000-0000-0000A50C0000}"/>
    <cellStyle name="Nuovo 34 3 2" xfId="1511" xr:uid="{00000000-0005-0000-0000-0000A60C0000}"/>
    <cellStyle name="Nuovo 34 3 2 2" xfId="4330" xr:uid="{00000000-0005-0000-0000-0000A70C0000}"/>
    <cellStyle name="Nuovo 34 3 3" xfId="1512" xr:uid="{00000000-0005-0000-0000-0000A80C0000}"/>
    <cellStyle name="Nuovo 34 3 3 2" xfId="2856" xr:uid="{00000000-0005-0000-0000-0000A90C0000}"/>
    <cellStyle name="Nuovo 34 3 4" xfId="2855" xr:uid="{00000000-0005-0000-0000-0000AA0C0000}"/>
    <cellStyle name="Nuovo 34 4" xfId="1513" xr:uid="{00000000-0005-0000-0000-0000AB0C0000}"/>
    <cellStyle name="Nuovo 34 4 2" xfId="1514" xr:uid="{00000000-0005-0000-0000-0000AC0C0000}"/>
    <cellStyle name="Nuovo 34 4 2 2" xfId="2858" xr:uid="{00000000-0005-0000-0000-0000AD0C0000}"/>
    <cellStyle name="Nuovo 34 4 3" xfId="2857" xr:uid="{00000000-0005-0000-0000-0000AE0C0000}"/>
    <cellStyle name="Nuovo 34 5" xfId="1515" xr:uid="{00000000-0005-0000-0000-0000AF0C0000}"/>
    <cellStyle name="Nuovo 35" xfId="342" xr:uid="{00000000-0005-0000-0000-0000B00C0000}"/>
    <cellStyle name="Nuovo 35 2" xfId="578" xr:uid="{00000000-0005-0000-0000-0000B10C0000}"/>
    <cellStyle name="Nuovo 35 2 2" xfId="2859" xr:uid="{00000000-0005-0000-0000-0000B20C0000}"/>
    <cellStyle name="Nuovo 35 3" xfId="1516" xr:uid="{00000000-0005-0000-0000-0000B30C0000}"/>
    <cellStyle name="Nuovo 35 3 2" xfId="1517" xr:uid="{00000000-0005-0000-0000-0000B40C0000}"/>
    <cellStyle name="Nuovo 35 3 2 2" xfId="4331" xr:uid="{00000000-0005-0000-0000-0000B50C0000}"/>
    <cellStyle name="Nuovo 35 3 3" xfId="1518" xr:uid="{00000000-0005-0000-0000-0000B60C0000}"/>
    <cellStyle name="Nuovo 35 3 3 2" xfId="2861" xr:uid="{00000000-0005-0000-0000-0000B70C0000}"/>
    <cellStyle name="Nuovo 35 3 4" xfId="2860" xr:uid="{00000000-0005-0000-0000-0000B80C0000}"/>
    <cellStyle name="Nuovo 35 4" xfId="1519" xr:uid="{00000000-0005-0000-0000-0000B90C0000}"/>
    <cellStyle name="Nuovo 35 4 2" xfId="1520" xr:uid="{00000000-0005-0000-0000-0000BA0C0000}"/>
    <cellStyle name="Nuovo 35 4 2 2" xfId="2863" xr:uid="{00000000-0005-0000-0000-0000BB0C0000}"/>
    <cellStyle name="Nuovo 35 4 3" xfId="2862" xr:uid="{00000000-0005-0000-0000-0000BC0C0000}"/>
    <cellStyle name="Nuovo 35 5" xfId="1521" xr:uid="{00000000-0005-0000-0000-0000BD0C0000}"/>
    <cellStyle name="Nuovo 36" xfId="343" xr:uid="{00000000-0005-0000-0000-0000BE0C0000}"/>
    <cellStyle name="Nuovo 36 2" xfId="579" xr:uid="{00000000-0005-0000-0000-0000BF0C0000}"/>
    <cellStyle name="Nuovo 36 2 2" xfId="2864" xr:uid="{00000000-0005-0000-0000-0000C00C0000}"/>
    <cellStyle name="Nuovo 36 3" xfId="1522" xr:uid="{00000000-0005-0000-0000-0000C10C0000}"/>
    <cellStyle name="Nuovo 36 3 2" xfId="1523" xr:uid="{00000000-0005-0000-0000-0000C20C0000}"/>
    <cellStyle name="Nuovo 36 3 2 2" xfId="4332" xr:uid="{00000000-0005-0000-0000-0000C30C0000}"/>
    <cellStyle name="Nuovo 36 3 3" xfId="1524" xr:uid="{00000000-0005-0000-0000-0000C40C0000}"/>
    <cellStyle name="Nuovo 36 3 3 2" xfId="2866" xr:uid="{00000000-0005-0000-0000-0000C50C0000}"/>
    <cellStyle name="Nuovo 36 3 4" xfId="2865" xr:uid="{00000000-0005-0000-0000-0000C60C0000}"/>
    <cellStyle name="Nuovo 36 4" xfId="1525" xr:uid="{00000000-0005-0000-0000-0000C70C0000}"/>
    <cellStyle name="Nuovo 36 4 2" xfId="1526" xr:uid="{00000000-0005-0000-0000-0000C80C0000}"/>
    <cellStyle name="Nuovo 36 4 2 2" xfId="2868" xr:uid="{00000000-0005-0000-0000-0000C90C0000}"/>
    <cellStyle name="Nuovo 36 4 3" xfId="2867" xr:uid="{00000000-0005-0000-0000-0000CA0C0000}"/>
    <cellStyle name="Nuovo 36 5" xfId="1527" xr:uid="{00000000-0005-0000-0000-0000CB0C0000}"/>
    <cellStyle name="Nuovo 37" xfId="344" xr:uid="{00000000-0005-0000-0000-0000CC0C0000}"/>
    <cellStyle name="Nuovo 37 2" xfId="580" xr:uid="{00000000-0005-0000-0000-0000CD0C0000}"/>
    <cellStyle name="Nuovo 37 2 2" xfId="2869" xr:uid="{00000000-0005-0000-0000-0000CE0C0000}"/>
    <cellStyle name="Nuovo 37 3" xfId="1528" xr:uid="{00000000-0005-0000-0000-0000CF0C0000}"/>
    <cellStyle name="Nuovo 37 3 2" xfId="1529" xr:uid="{00000000-0005-0000-0000-0000D00C0000}"/>
    <cellStyle name="Nuovo 37 3 2 2" xfId="4333" xr:uid="{00000000-0005-0000-0000-0000D10C0000}"/>
    <cellStyle name="Nuovo 37 3 3" xfId="1530" xr:uid="{00000000-0005-0000-0000-0000D20C0000}"/>
    <cellStyle name="Nuovo 37 3 3 2" xfId="2871" xr:uid="{00000000-0005-0000-0000-0000D30C0000}"/>
    <cellStyle name="Nuovo 37 3 4" xfId="2870" xr:uid="{00000000-0005-0000-0000-0000D40C0000}"/>
    <cellStyle name="Nuovo 37 4" xfId="1531" xr:uid="{00000000-0005-0000-0000-0000D50C0000}"/>
    <cellStyle name="Nuovo 37 4 2" xfId="1532" xr:uid="{00000000-0005-0000-0000-0000D60C0000}"/>
    <cellStyle name="Nuovo 37 4 2 2" xfId="2873" xr:uid="{00000000-0005-0000-0000-0000D70C0000}"/>
    <cellStyle name="Nuovo 37 4 3" xfId="2872" xr:uid="{00000000-0005-0000-0000-0000D80C0000}"/>
    <cellStyle name="Nuovo 37 5" xfId="1533" xr:uid="{00000000-0005-0000-0000-0000D90C0000}"/>
    <cellStyle name="Nuovo 38" xfId="345" xr:uid="{00000000-0005-0000-0000-0000DA0C0000}"/>
    <cellStyle name="Nuovo 38 2" xfId="581" xr:uid="{00000000-0005-0000-0000-0000DB0C0000}"/>
    <cellStyle name="Nuovo 38 2 2" xfId="2874" xr:uid="{00000000-0005-0000-0000-0000DC0C0000}"/>
    <cellStyle name="Nuovo 38 3" xfId="1534" xr:uid="{00000000-0005-0000-0000-0000DD0C0000}"/>
    <cellStyle name="Nuovo 38 3 2" xfId="1535" xr:uid="{00000000-0005-0000-0000-0000DE0C0000}"/>
    <cellStyle name="Nuovo 38 3 2 2" xfId="4334" xr:uid="{00000000-0005-0000-0000-0000DF0C0000}"/>
    <cellStyle name="Nuovo 38 3 3" xfId="1536" xr:uid="{00000000-0005-0000-0000-0000E00C0000}"/>
    <cellStyle name="Nuovo 38 3 3 2" xfId="2876" xr:uid="{00000000-0005-0000-0000-0000E10C0000}"/>
    <cellStyle name="Nuovo 38 3 4" xfId="2875" xr:uid="{00000000-0005-0000-0000-0000E20C0000}"/>
    <cellStyle name="Nuovo 38 4" xfId="1537" xr:uid="{00000000-0005-0000-0000-0000E30C0000}"/>
    <cellStyle name="Nuovo 38 4 2" xfId="1538" xr:uid="{00000000-0005-0000-0000-0000E40C0000}"/>
    <cellStyle name="Nuovo 38 4 2 2" xfId="2878" xr:uid="{00000000-0005-0000-0000-0000E50C0000}"/>
    <cellStyle name="Nuovo 38 4 3" xfId="2877" xr:uid="{00000000-0005-0000-0000-0000E60C0000}"/>
    <cellStyle name="Nuovo 38 5" xfId="1539" xr:uid="{00000000-0005-0000-0000-0000E70C0000}"/>
    <cellStyle name="Nuovo 39" xfId="346" xr:uid="{00000000-0005-0000-0000-0000E80C0000}"/>
    <cellStyle name="Nuovo 39 2" xfId="582" xr:uid="{00000000-0005-0000-0000-0000E90C0000}"/>
    <cellStyle name="Nuovo 39 2 2" xfId="2879" xr:uid="{00000000-0005-0000-0000-0000EA0C0000}"/>
    <cellStyle name="Nuovo 39 3" xfId="1540" xr:uid="{00000000-0005-0000-0000-0000EB0C0000}"/>
    <cellStyle name="Nuovo 39 3 2" xfId="1541" xr:uid="{00000000-0005-0000-0000-0000EC0C0000}"/>
    <cellStyle name="Nuovo 39 3 2 2" xfId="4335" xr:uid="{00000000-0005-0000-0000-0000ED0C0000}"/>
    <cellStyle name="Nuovo 39 3 3" xfId="1542" xr:uid="{00000000-0005-0000-0000-0000EE0C0000}"/>
    <cellStyle name="Nuovo 39 3 3 2" xfId="2881" xr:uid="{00000000-0005-0000-0000-0000EF0C0000}"/>
    <cellStyle name="Nuovo 39 3 4" xfId="2880" xr:uid="{00000000-0005-0000-0000-0000F00C0000}"/>
    <cellStyle name="Nuovo 39 4" xfId="1543" xr:uid="{00000000-0005-0000-0000-0000F10C0000}"/>
    <cellStyle name="Nuovo 39 4 2" xfId="1544" xr:uid="{00000000-0005-0000-0000-0000F20C0000}"/>
    <cellStyle name="Nuovo 39 4 2 2" xfId="2883" xr:uid="{00000000-0005-0000-0000-0000F30C0000}"/>
    <cellStyle name="Nuovo 39 4 3" xfId="2882" xr:uid="{00000000-0005-0000-0000-0000F40C0000}"/>
    <cellStyle name="Nuovo 39 5" xfId="1545" xr:uid="{00000000-0005-0000-0000-0000F50C0000}"/>
    <cellStyle name="Nuovo 4" xfId="347" xr:uid="{00000000-0005-0000-0000-0000F60C0000}"/>
    <cellStyle name="Nuovo 4 2" xfId="583" xr:uid="{00000000-0005-0000-0000-0000F70C0000}"/>
    <cellStyle name="Nuovo 4 2 2" xfId="2884" xr:uid="{00000000-0005-0000-0000-0000F80C0000}"/>
    <cellStyle name="Nuovo 4 3" xfId="1546" xr:uid="{00000000-0005-0000-0000-0000F90C0000}"/>
    <cellStyle name="Nuovo 4 3 2" xfId="1547" xr:uid="{00000000-0005-0000-0000-0000FA0C0000}"/>
    <cellStyle name="Nuovo 4 3 2 2" xfId="4336" xr:uid="{00000000-0005-0000-0000-0000FB0C0000}"/>
    <cellStyle name="Nuovo 4 3 3" xfId="1548" xr:uid="{00000000-0005-0000-0000-0000FC0C0000}"/>
    <cellStyle name="Nuovo 4 3 3 2" xfId="2886" xr:uid="{00000000-0005-0000-0000-0000FD0C0000}"/>
    <cellStyle name="Nuovo 4 3 4" xfId="2885" xr:uid="{00000000-0005-0000-0000-0000FE0C0000}"/>
    <cellStyle name="Nuovo 4 4" xfId="1549" xr:uid="{00000000-0005-0000-0000-0000FF0C0000}"/>
    <cellStyle name="Nuovo 4 4 2" xfId="1550" xr:uid="{00000000-0005-0000-0000-0000000D0000}"/>
    <cellStyle name="Nuovo 4 4 2 2" xfId="2888" xr:uid="{00000000-0005-0000-0000-0000010D0000}"/>
    <cellStyle name="Nuovo 4 4 3" xfId="2887" xr:uid="{00000000-0005-0000-0000-0000020D0000}"/>
    <cellStyle name="Nuovo 4 5" xfId="1551" xr:uid="{00000000-0005-0000-0000-0000030D0000}"/>
    <cellStyle name="Nuovo 40" xfId="348" xr:uid="{00000000-0005-0000-0000-0000040D0000}"/>
    <cellStyle name="Nuovo 40 2" xfId="584" xr:uid="{00000000-0005-0000-0000-0000050D0000}"/>
    <cellStyle name="Nuovo 40 2 2" xfId="2889" xr:uid="{00000000-0005-0000-0000-0000060D0000}"/>
    <cellStyle name="Nuovo 40 3" xfId="1552" xr:uid="{00000000-0005-0000-0000-0000070D0000}"/>
    <cellStyle name="Nuovo 40 3 2" xfId="1553" xr:uid="{00000000-0005-0000-0000-0000080D0000}"/>
    <cellStyle name="Nuovo 40 3 2 2" xfId="4337" xr:uid="{00000000-0005-0000-0000-0000090D0000}"/>
    <cellStyle name="Nuovo 40 3 3" xfId="1554" xr:uid="{00000000-0005-0000-0000-00000A0D0000}"/>
    <cellStyle name="Nuovo 40 3 3 2" xfId="2891" xr:uid="{00000000-0005-0000-0000-00000B0D0000}"/>
    <cellStyle name="Nuovo 40 3 4" xfId="2890" xr:uid="{00000000-0005-0000-0000-00000C0D0000}"/>
    <cellStyle name="Nuovo 40 4" xfId="1555" xr:uid="{00000000-0005-0000-0000-00000D0D0000}"/>
    <cellStyle name="Nuovo 40 4 2" xfId="1556" xr:uid="{00000000-0005-0000-0000-00000E0D0000}"/>
    <cellStyle name="Nuovo 40 4 2 2" xfId="2893" xr:uid="{00000000-0005-0000-0000-00000F0D0000}"/>
    <cellStyle name="Nuovo 40 4 3" xfId="2892" xr:uid="{00000000-0005-0000-0000-0000100D0000}"/>
    <cellStyle name="Nuovo 40 5" xfId="1557" xr:uid="{00000000-0005-0000-0000-0000110D0000}"/>
    <cellStyle name="Nuovo 41" xfId="349" xr:uid="{00000000-0005-0000-0000-0000120D0000}"/>
    <cellStyle name="Nuovo 41 2" xfId="585" xr:uid="{00000000-0005-0000-0000-0000130D0000}"/>
    <cellStyle name="Nuovo 41 2 2" xfId="2894" xr:uid="{00000000-0005-0000-0000-0000140D0000}"/>
    <cellStyle name="Nuovo 41 3" xfId="1558" xr:uid="{00000000-0005-0000-0000-0000150D0000}"/>
    <cellStyle name="Nuovo 41 3 2" xfId="1559" xr:uid="{00000000-0005-0000-0000-0000160D0000}"/>
    <cellStyle name="Nuovo 41 3 2 2" xfId="4338" xr:uid="{00000000-0005-0000-0000-0000170D0000}"/>
    <cellStyle name="Nuovo 41 3 3" xfId="1560" xr:uid="{00000000-0005-0000-0000-0000180D0000}"/>
    <cellStyle name="Nuovo 41 3 3 2" xfId="2896" xr:uid="{00000000-0005-0000-0000-0000190D0000}"/>
    <cellStyle name="Nuovo 41 3 4" xfId="2895" xr:uid="{00000000-0005-0000-0000-00001A0D0000}"/>
    <cellStyle name="Nuovo 41 4" xfId="1561" xr:uid="{00000000-0005-0000-0000-00001B0D0000}"/>
    <cellStyle name="Nuovo 41 4 2" xfId="1562" xr:uid="{00000000-0005-0000-0000-00001C0D0000}"/>
    <cellStyle name="Nuovo 41 4 2 2" xfId="2898" xr:uid="{00000000-0005-0000-0000-00001D0D0000}"/>
    <cellStyle name="Nuovo 41 4 3" xfId="2897" xr:uid="{00000000-0005-0000-0000-00001E0D0000}"/>
    <cellStyle name="Nuovo 41 5" xfId="1563" xr:uid="{00000000-0005-0000-0000-00001F0D0000}"/>
    <cellStyle name="Nuovo 42" xfId="350" xr:uid="{00000000-0005-0000-0000-0000200D0000}"/>
    <cellStyle name="Nuovo 42 2" xfId="586" xr:uid="{00000000-0005-0000-0000-0000210D0000}"/>
    <cellStyle name="Nuovo 42 2 2" xfId="2899" xr:uid="{00000000-0005-0000-0000-0000220D0000}"/>
    <cellStyle name="Nuovo 42 3" xfId="1564" xr:uid="{00000000-0005-0000-0000-0000230D0000}"/>
    <cellStyle name="Nuovo 42 3 2" xfId="1565" xr:uid="{00000000-0005-0000-0000-0000240D0000}"/>
    <cellStyle name="Nuovo 42 3 2 2" xfId="4339" xr:uid="{00000000-0005-0000-0000-0000250D0000}"/>
    <cellStyle name="Nuovo 42 3 3" xfId="1566" xr:uid="{00000000-0005-0000-0000-0000260D0000}"/>
    <cellStyle name="Nuovo 42 3 3 2" xfId="2901" xr:uid="{00000000-0005-0000-0000-0000270D0000}"/>
    <cellStyle name="Nuovo 42 3 4" xfId="2900" xr:uid="{00000000-0005-0000-0000-0000280D0000}"/>
    <cellStyle name="Nuovo 42 4" xfId="1567" xr:uid="{00000000-0005-0000-0000-0000290D0000}"/>
    <cellStyle name="Nuovo 42 4 2" xfId="1568" xr:uid="{00000000-0005-0000-0000-00002A0D0000}"/>
    <cellStyle name="Nuovo 42 4 2 2" xfId="2903" xr:uid="{00000000-0005-0000-0000-00002B0D0000}"/>
    <cellStyle name="Nuovo 42 4 3" xfId="2902" xr:uid="{00000000-0005-0000-0000-00002C0D0000}"/>
    <cellStyle name="Nuovo 42 5" xfId="1569" xr:uid="{00000000-0005-0000-0000-00002D0D0000}"/>
    <cellStyle name="Nuovo 43" xfId="351" xr:uid="{00000000-0005-0000-0000-00002E0D0000}"/>
    <cellStyle name="Nuovo 43 2" xfId="587" xr:uid="{00000000-0005-0000-0000-00002F0D0000}"/>
    <cellStyle name="Nuovo 43 2 2" xfId="2904" xr:uid="{00000000-0005-0000-0000-0000300D0000}"/>
    <cellStyle name="Nuovo 43 3" xfId="1570" xr:uid="{00000000-0005-0000-0000-0000310D0000}"/>
    <cellStyle name="Nuovo 43 3 2" xfId="1571" xr:uid="{00000000-0005-0000-0000-0000320D0000}"/>
    <cellStyle name="Nuovo 43 3 2 2" xfId="4340" xr:uid="{00000000-0005-0000-0000-0000330D0000}"/>
    <cellStyle name="Nuovo 43 3 3" xfId="1572" xr:uid="{00000000-0005-0000-0000-0000340D0000}"/>
    <cellStyle name="Nuovo 43 3 3 2" xfId="2906" xr:uid="{00000000-0005-0000-0000-0000350D0000}"/>
    <cellStyle name="Nuovo 43 3 4" xfId="2905" xr:uid="{00000000-0005-0000-0000-0000360D0000}"/>
    <cellStyle name="Nuovo 43 4" xfId="1573" xr:uid="{00000000-0005-0000-0000-0000370D0000}"/>
    <cellStyle name="Nuovo 43 4 2" xfId="1574" xr:uid="{00000000-0005-0000-0000-0000380D0000}"/>
    <cellStyle name="Nuovo 43 4 2 2" xfId="2908" xr:uid="{00000000-0005-0000-0000-0000390D0000}"/>
    <cellStyle name="Nuovo 43 4 3" xfId="2907" xr:uid="{00000000-0005-0000-0000-00003A0D0000}"/>
    <cellStyle name="Nuovo 43 5" xfId="1575" xr:uid="{00000000-0005-0000-0000-00003B0D0000}"/>
    <cellStyle name="Nuovo 44" xfId="352" xr:uid="{00000000-0005-0000-0000-00003C0D0000}"/>
    <cellStyle name="Nuovo 44 2" xfId="588" xr:uid="{00000000-0005-0000-0000-00003D0D0000}"/>
    <cellStyle name="Nuovo 44 2 2" xfId="2909" xr:uid="{00000000-0005-0000-0000-00003E0D0000}"/>
    <cellStyle name="Nuovo 44 3" xfId="1576" xr:uid="{00000000-0005-0000-0000-00003F0D0000}"/>
    <cellStyle name="Nuovo 44 3 2" xfId="1577" xr:uid="{00000000-0005-0000-0000-0000400D0000}"/>
    <cellStyle name="Nuovo 44 3 2 2" xfId="4341" xr:uid="{00000000-0005-0000-0000-0000410D0000}"/>
    <cellStyle name="Nuovo 44 3 3" xfId="1578" xr:uid="{00000000-0005-0000-0000-0000420D0000}"/>
    <cellStyle name="Nuovo 44 3 3 2" xfId="2911" xr:uid="{00000000-0005-0000-0000-0000430D0000}"/>
    <cellStyle name="Nuovo 44 3 4" xfId="2910" xr:uid="{00000000-0005-0000-0000-0000440D0000}"/>
    <cellStyle name="Nuovo 44 4" xfId="1579" xr:uid="{00000000-0005-0000-0000-0000450D0000}"/>
    <cellStyle name="Nuovo 44 4 2" xfId="1580" xr:uid="{00000000-0005-0000-0000-0000460D0000}"/>
    <cellStyle name="Nuovo 44 4 2 2" xfId="2913" xr:uid="{00000000-0005-0000-0000-0000470D0000}"/>
    <cellStyle name="Nuovo 44 4 3" xfId="2912" xr:uid="{00000000-0005-0000-0000-0000480D0000}"/>
    <cellStyle name="Nuovo 44 5" xfId="1581" xr:uid="{00000000-0005-0000-0000-0000490D0000}"/>
    <cellStyle name="Nuovo 45" xfId="550" xr:uid="{00000000-0005-0000-0000-00004A0D0000}"/>
    <cellStyle name="Nuovo 45 2" xfId="2914" xr:uid="{00000000-0005-0000-0000-00004B0D0000}"/>
    <cellStyle name="Nuovo 46" xfId="1582" xr:uid="{00000000-0005-0000-0000-00004C0D0000}"/>
    <cellStyle name="Nuovo 46 2" xfId="1583" xr:uid="{00000000-0005-0000-0000-00004D0D0000}"/>
    <cellStyle name="Nuovo 46 2 2" xfId="4342" xr:uid="{00000000-0005-0000-0000-00004E0D0000}"/>
    <cellStyle name="Nuovo 46 3" xfId="1584" xr:uid="{00000000-0005-0000-0000-00004F0D0000}"/>
    <cellStyle name="Nuovo 46 3 2" xfId="2916" xr:uid="{00000000-0005-0000-0000-0000500D0000}"/>
    <cellStyle name="Nuovo 46 4" xfId="2915" xr:uid="{00000000-0005-0000-0000-0000510D0000}"/>
    <cellStyle name="Nuovo 47" xfId="1585" xr:uid="{00000000-0005-0000-0000-0000520D0000}"/>
    <cellStyle name="Nuovo 47 2" xfId="1586" xr:uid="{00000000-0005-0000-0000-0000530D0000}"/>
    <cellStyle name="Nuovo 47 2 2" xfId="2918" xr:uid="{00000000-0005-0000-0000-0000540D0000}"/>
    <cellStyle name="Nuovo 47 3" xfId="2917" xr:uid="{00000000-0005-0000-0000-0000550D0000}"/>
    <cellStyle name="Nuovo 48" xfId="1587" xr:uid="{00000000-0005-0000-0000-0000560D0000}"/>
    <cellStyle name="Nuovo 5" xfId="353" xr:uid="{00000000-0005-0000-0000-0000570D0000}"/>
    <cellStyle name="Nuovo 5 2" xfId="589" xr:uid="{00000000-0005-0000-0000-0000580D0000}"/>
    <cellStyle name="Nuovo 5 2 2" xfId="2919" xr:uid="{00000000-0005-0000-0000-0000590D0000}"/>
    <cellStyle name="Nuovo 5 3" xfId="1588" xr:uid="{00000000-0005-0000-0000-00005A0D0000}"/>
    <cellStyle name="Nuovo 5 3 2" xfId="1589" xr:uid="{00000000-0005-0000-0000-00005B0D0000}"/>
    <cellStyle name="Nuovo 5 3 2 2" xfId="4343" xr:uid="{00000000-0005-0000-0000-00005C0D0000}"/>
    <cellStyle name="Nuovo 5 3 3" xfId="1590" xr:uid="{00000000-0005-0000-0000-00005D0D0000}"/>
    <cellStyle name="Nuovo 5 3 3 2" xfId="2921" xr:uid="{00000000-0005-0000-0000-00005E0D0000}"/>
    <cellStyle name="Nuovo 5 3 4" xfId="2920" xr:uid="{00000000-0005-0000-0000-00005F0D0000}"/>
    <cellStyle name="Nuovo 5 4" xfId="1591" xr:uid="{00000000-0005-0000-0000-0000600D0000}"/>
    <cellStyle name="Nuovo 5 4 2" xfId="1592" xr:uid="{00000000-0005-0000-0000-0000610D0000}"/>
    <cellStyle name="Nuovo 5 4 2 2" xfId="2923" xr:uid="{00000000-0005-0000-0000-0000620D0000}"/>
    <cellStyle name="Nuovo 5 4 3" xfId="2922" xr:uid="{00000000-0005-0000-0000-0000630D0000}"/>
    <cellStyle name="Nuovo 5 5" xfId="1593" xr:uid="{00000000-0005-0000-0000-0000640D0000}"/>
    <cellStyle name="Nuovo 6" xfId="354" xr:uid="{00000000-0005-0000-0000-0000650D0000}"/>
    <cellStyle name="Nuovo 6 2" xfId="590" xr:uid="{00000000-0005-0000-0000-0000660D0000}"/>
    <cellStyle name="Nuovo 6 2 2" xfId="2924" xr:uid="{00000000-0005-0000-0000-0000670D0000}"/>
    <cellStyle name="Nuovo 6 3" xfId="1594" xr:uid="{00000000-0005-0000-0000-0000680D0000}"/>
    <cellStyle name="Nuovo 6 3 2" xfId="1595" xr:uid="{00000000-0005-0000-0000-0000690D0000}"/>
    <cellStyle name="Nuovo 6 3 2 2" xfId="4344" xr:uid="{00000000-0005-0000-0000-00006A0D0000}"/>
    <cellStyle name="Nuovo 6 3 3" xfId="1596" xr:uid="{00000000-0005-0000-0000-00006B0D0000}"/>
    <cellStyle name="Nuovo 6 3 3 2" xfId="2926" xr:uid="{00000000-0005-0000-0000-00006C0D0000}"/>
    <cellStyle name="Nuovo 6 3 4" xfId="2925" xr:uid="{00000000-0005-0000-0000-00006D0D0000}"/>
    <cellStyle name="Nuovo 6 4" xfId="1597" xr:uid="{00000000-0005-0000-0000-00006E0D0000}"/>
    <cellStyle name="Nuovo 6 4 2" xfId="1598" xr:uid="{00000000-0005-0000-0000-00006F0D0000}"/>
    <cellStyle name="Nuovo 6 4 2 2" xfId="2928" xr:uid="{00000000-0005-0000-0000-0000700D0000}"/>
    <cellStyle name="Nuovo 6 4 3" xfId="2927" xr:uid="{00000000-0005-0000-0000-0000710D0000}"/>
    <cellStyle name="Nuovo 6 5" xfId="1599" xr:uid="{00000000-0005-0000-0000-0000720D0000}"/>
    <cellStyle name="Nuovo 7" xfId="355" xr:uid="{00000000-0005-0000-0000-0000730D0000}"/>
    <cellStyle name="Nuovo 7 2" xfId="591" xr:uid="{00000000-0005-0000-0000-0000740D0000}"/>
    <cellStyle name="Nuovo 7 2 2" xfId="2929" xr:uid="{00000000-0005-0000-0000-0000750D0000}"/>
    <cellStyle name="Nuovo 7 3" xfId="1600" xr:uid="{00000000-0005-0000-0000-0000760D0000}"/>
    <cellStyle name="Nuovo 7 3 2" xfId="1601" xr:uid="{00000000-0005-0000-0000-0000770D0000}"/>
    <cellStyle name="Nuovo 7 3 2 2" xfId="4345" xr:uid="{00000000-0005-0000-0000-0000780D0000}"/>
    <cellStyle name="Nuovo 7 3 3" xfId="1602" xr:uid="{00000000-0005-0000-0000-0000790D0000}"/>
    <cellStyle name="Nuovo 7 3 3 2" xfId="2931" xr:uid="{00000000-0005-0000-0000-00007A0D0000}"/>
    <cellStyle name="Nuovo 7 3 4" xfId="2930" xr:uid="{00000000-0005-0000-0000-00007B0D0000}"/>
    <cellStyle name="Nuovo 7 4" xfId="1603" xr:uid="{00000000-0005-0000-0000-00007C0D0000}"/>
    <cellStyle name="Nuovo 7 4 2" xfId="1604" xr:uid="{00000000-0005-0000-0000-00007D0D0000}"/>
    <cellStyle name="Nuovo 7 4 2 2" xfId="2933" xr:uid="{00000000-0005-0000-0000-00007E0D0000}"/>
    <cellStyle name="Nuovo 7 4 3" xfId="2932" xr:uid="{00000000-0005-0000-0000-00007F0D0000}"/>
    <cellStyle name="Nuovo 7 5" xfId="1605" xr:uid="{00000000-0005-0000-0000-0000800D0000}"/>
    <cellStyle name="Nuovo 8" xfId="356" xr:uid="{00000000-0005-0000-0000-0000810D0000}"/>
    <cellStyle name="Nuovo 8 2" xfId="592" xr:uid="{00000000-0005-0000-0000-0000820D0000}"/>
    <cellStyle name="Nuovo 8 2 2" xfId="2934" xr:uid="{00000000-0005-0000-0000-0000830D0000}"/>
    <cellStyle name="Nuovo 8 3" xfId="1606" xr:uid="{00000000-0005-0000-0000-0000840D0000}"/>
    <cellStyle name="Nuovo 8 3 2" xfId="1607" xr:uid="{00000000-0005-0000-0000-0000850D0000}"/>
    <cellStyle name="Nuovo 8 3 2 2" xfId="4346" xr:uid="{00000000-0005-0000-0000-0000860D0000}"/>
    <cellStyle name="Nuovo 8 3 3" xfId="1608" xr:uid="{00000000-0005-0000-0000-0000870D0000}"/>
    <cellStyle name="Nuovo 8 3 3 2" xfId="2936" xr:uid="{00000000-0005-0000-0000-0000880D0000}"/>
    <cellStyle name="Nuovo 8 3 4" xfId="2935" xr:uid="{00000000-0005-0000-0000-0000890D0000}"/>
    <cellStyle name="Nuovo 8 4" xfId="1609" xr:uid="{00000000-0005-0000-0000-00008A0D0000}"/>
    <cellStyle name="Nuovo 8 4 2" xfId="1610" xr:uid="{00000000-0005-0000-0000-00008B0D0000}"/>
    <cellStyle name="Nuovo 8 4 2 2" xfId="2938" xr:uid="{00000000-0005-0000-0000-00008C0D0000}"/>
    <cellStyle name="Nuovo 8 4 3" xfId="2937" xr:uid="{00000000-0005-0000-0000-00008D0D0000}"/>
    <cellStyle name="Nuovo 8 5" xfId="1611" xr:uid="{00000000-0005-0000-0000-00008E0D0000}"/>
    <cellStyle name="Nuovo 9" xfId="357" xr:uid="{00000000-0005-0000-0000-00008F0D0000}"/>
    <cellStyle name="Nuovo 9 2" xfId="593" xr:uid="{00000000-0005-0000-0000-0000900D0000}"/>
    <cellStyle name="Nuovo 9 2 2" xfId="2939" xr:uid="{00000000-0005-0000-0000-0000910D0000}"/>
    <cellStyle name="Nuovo 9 3" xfId="1612" xr:uid="{00000000-0005-0000-0000-0000920D0000}"/>
    <cellStyle name="Nuovo 9 3 2" xfId="1613" xr:uid="{00000000-0005-0000-0000-0000930D0000}"/>
    <cellStyle name="Nuovo 9 3 2 2" xfId="4347" xr:uid="{00000000-0005-0000-0000-0000940D0000}"/>
    <cellStyle name="Nuovo 9 3 3" xfId="1614" xr:uid="{00000000-0005-0000-0000-0000950D0000}"/>
    <cellStyle name="Nuovo 9 3 3 2" xfId="2941" xr:uid="{00000000-0005-0000-0000-0000960D0000}"/>
    <cellStyle name="Nuovo 9 3 4" xfId="2940" xr:uid="{00000000-0005-0000-0000-0000970D0000}"/>
    <cellStyle name="Nuovo 9 4" xfId="1615" xr:uid="{00000000-0005-0000-0000-0000980D0000}"/>
    <cellStyle name="Nuovo 9 4 2" xfId="1616" xr:uid="{00000000-0005-0000-0000-0000990D0000}"/>
    <cellStyle name="Nuovo 9 4 2 2" xfId="2943" xr:uid="{00000000-0005-0000-0000-00009A0D0000}"/>
    <cellStyle name="Nuovo 9 4 3" xfId="2942" xr:uid="{00000000-0005-0000-0000-00009B0D0000}"/>
    <cellStyle name="Nuovo 9 5" xfId="1617" xr:uid="{00000000-0005-0000-0000-00009C0D0000}"/>
    <cellStyle name="Output 2" xfId="358" xr:uid="{00000000-0005-0000-0000-00009D0D0000}"/>
    <cellStyle name="Output 2 2" xfId="4348" xr:uid="{00000000-0005-0000-0000-00009E0D0000}"/>
    <cellStyle name="Output 2 2 2" xfId="4349" xr:uid="{00000000-0005-0000-0000-00009F0D0000}"/>
    <cellStyle name="Output 2 3" xfId="4350" xr:uid="{00000000-0005-0000-0000-0000A00D0000}"/>
    <cellStyle name="Output 3" xfId="1618" xr:uid="{00000000-0005-0000-0000-0000A10D0000}"/>
    <cellStyle name="Output 3 2" xfId="4351" xr:uid="{00000000-0005-0000-0000-0000A20D0000}"/>
    <cellStyle name="Output 3 3" xfId="4352" xr:uid="{00000000-0005-0000-0000-0000A30D0000}"/>
    <cellStyle name="Overskrift 1 2" xfId="1619" xr:uid="{00000000-0005-0000-0000-0000A40D0000}"/>
    <cellStyle name="Overskrift 2 2" xfId="1620" xr:uid="{00000000-0005-0000-0000-0000A50D0000}"/>
    <cellStyle name="Overskrift 3 2" xfId="1621" xr:uid="{00000000-0005-0000-0000-0000A60D0000}"/>
    <cellStyle name="Overskrift 4 2" xfId="1622" xr:uid="{00000000-0005-0000-0000-0000A70D0000}"/>
    <cellStyle name="Percen - Type1" xfId="10" xr:uid="{00000000-0005-0000-0000-0000A80D0000}"/>
    <cellStyle name="Percent" xfId="437" builtinId="5"/>
    <cellStyle name="Percent 2" xfId="11" xr:uid="{00000000-0005-0000-0000-0000AA0D0000}"/>
    <cellStyle name="Percent 2 2" xfId="2944" xr:uid="{00000000-0005-0000-0000-0000AB0D0000}"/>
    <cellStyle name="Percent 2 2 2" xfId="4353" xr:uid="{00000000-0005-0000-0000-0000AC0D0000}"/>
    <cellStyle name="Percent 2 2 3" xfId="4354" xr:uid="{00000000-0005-0000-0000-0000AD0D0000}"/>
    <cellStyle name="Percent 2 2 3 2" xfId="4355" xr:uid="{00000000-0005-0000-0000-0000AE0D0000}"/>
    <cellStyle name="Percent 2 2 4" xfId="4356" xr:uid="{00000000-0005-0000-0000-0000AF0D0000}"/>
    <cellStyle name="Percent 2 3" xfId="4357" xr:uid="{00000000-0005-0000-0000-0000B00D0000}"/>
    <cellStyle name="Percent 2 3 2" xfId="4358" xr:uid="{00000000-0005-0000-0000-0000B10D0000}"/>
    <cellStyle name="Percent 3" xfId="359" xr:uid="{00000000-0005-0000-0000-0000B20D0000}"/>
    <cellStyle name="Percent 3 2" xfId="594" xr:uid="{00000000-0005-0000-0000-0000B30D0000}"/>
    <cellStyle name="Percent 3 2 2" xfId="1624" xr:uid="{00000000-0005-0000-0000-0000B40D0000}"/>
    <cellStyle name="Percent 3 2 3" xfId="4359" xr:uid="{00000000-0005-0000-0000-0000B50D0000}"/>
    <cellStyle name="Percent 3 3" xfId="1625" xr:uid="{00000000-0005-0000-0000-0000B60D0000}"/>
    <cellStyle name="Percent 3 3 2" xfId="1626" xr:uid="{00000000-0005-0000-0000-0000B70D0000}"/>
    <cellStyle name="Percent 3 3 2 2" xfId="4360" xr:uid="{00000000-0005-0000-0000-0000B80D0000}"/>
    <cellStyle name="Percent 3 3 3" xfId="1627" xr:uid="{00000000-0005-0000-0000-0000B90D0000}"/>
    <cellStyle name="Percent 3 3 3 2" xfId="2946" xr:uid="{00000000-0005-0000-0000-0000BA0D0000}"/>
    <cellStyle name="Percent 3 3 4" xfId="2945" xr:uid="{00000000-0005-0000-0000-0000BB0D0000}"/>
    <cellStyle name="Percent 3 4" xfId="1628" xr:uid="{00000000-0005-0000-0000-0000BC0D0000}"/>
    <cellStyle name="Percent 3 4 2" xfId="4361" xr:uid="{00000000-0005-0000-0000-0000BD0D0000}"/>
    <cellStyle name="Percent 3 5" xfId="1629" xr:uid="{00000000-0005-0000-0000-0000BE0D0000}"/>
    <cellStyle name="Percent 3 5 2" xfId="2947" xr:uid="{00000000-0005-0000-0000-0000BF0D0000}"/>
    <cellStyle name="Percent 3 6" xfId="1623" xr:uid="{00000000-0005-0000-0000-0000C00D0000}"/>
    <cellStyle name="Percent 4" xfId="1630" xr:uid="{00000000-0005-0000-0000-0000C10D0000}"/>
    <cellStyle name="Percent 4 2" xfId="1631" xr:uid="{00000000-0005-0000-0000-0000C20D0000}"/>
    <cellStyle name="Percent 4 2 2" xfId="2949" xr:uid="{00000000-0005-0000-0000-0000C30D0000}"/>
    <cellStyle name="Percent 4 3" xfId="2948" xr:uid="{00000000-0005-0000-0000-0000C40D0000}"/>
    <cellStyle name="Percent 5" xfId="1632" xr:uid="{00000000-0005-0000-0000-0000C50D0000}"/>
    <cellStyle name="Percent 6" xfId="4362" xr:uid="{00000000-0005-0000-0000-0000C60D0000}"/>
    <cellStyle name="Percentuale 10" xfId="360" xr:uid="{00000000-0005-0000-0000-0000C70D0000}"/>
    <cellStyle name="Percentuale 10 2" xfId="595" xr:uid="{00000000-0005-0000-0000-0000C80D0000}"/>
    <cellStyle name="Percentuale 10 2 2" xfId="2950" xr:uid="{00000000-0005-0000-0000-0000C90D0000}"/>
    <cellStyle name="Percentuale 10 3" xfId="1633" xr:uid="{00000000-0005-0000-0000-0000CA0D0000}"/>
    <cellStyle name="Percentuale 10 3 2" xfId="1634" xr:uid="{00000000-0005-0000-0000-0000CB0D0000}"/>
    <cellStyle name="Percentuale 10 3 2 2" xfId="4363" xr:uid="{00000000-0005-0000-0000-0000CC0D0000}"/>
    <cellStyle name="Percentuale 10 3 3" xfId="1635" xr:uid="{00000000-0005-0000-0000-0000CD0D0000}"/>
    <cellStyle name="Percentuale 10 3 3 2" xfId="2952" xr:uid="{00000000-0005-0000-0000-0000CE0D0000}"/>
    <cellStyle name="Percentuale 10 3 4" xfId="2951" xr:uid="{00000000-0005-0000-0000-0000CF0D0000}"/>
    <cellStyle name="Percentuale 10 4" xfId="1636" xr:uid="{00000000-0005-0000-0000-0000D00D0000}"/>
    <cellStyle name="Percentuale 10 4 2" xfId="1637" xr:uid="{00000000-0005-0000-0000-0000D10D0000}"/>
    <cellStyle name="Percentuale 10 4 2 2" xfId="2954" xr:uid="{00000000-0005-0000-0000-0000D20D0000}"/>
    <cellStyle name="Percentuale 10 4 3" xfId="2953" xr:uid="{00000000-0005-0000-0000-0000D30D0000}"/>
    <cellStyle name="Percentuale 10 5" xfId="1638" xr:uid="{00000000-0005-0000-0000-0000D40D0000}"/>
    <cellStyle name="Percentuale 11" xfId="361" xr:uid="{00000000-0005-0000-0000-0000D50D0000}"/>
    <cellStyle name="Percentuale 11 2" xfId="596" xr:uid="{00000000-0005-0000-0000-0000D60D0000}"/>
    <cellStyle name="Percentuale 11 2 2" xfId="2955" xr:uid="{00000000-0005-0000-0000-0000D70D0000}"/>
    <cellStyle name="Percentuale 11 3" xfId="1639" xr:uid="{00000000-0005-0000-0000-0000D80D0000}"/>
    <cellStyle name="Percentuale 11 3 2" xfId="1640" xr:uid="{00000000-0005-0000-0000-0000D90D0000}"/>
    <cellStyle name="Percentuale 11 3 2 2" xfId="4364" xr:uid="{00000000-0005-0000-0000-0000DA0D0000}"/>
    <cellStyle name="Percentuale 11 3 3" xfId="1641" xr:uid="{00000000-0005-0000-0000-0000DB0D0000}"/>
    <cellStyle name="Percentuale 11 3 3 2" xfId="2957" xr:uid="{00000000-0005-0000-0000-0000DC0D0000}"/>
    <cellStyle name="Percentuale 11 3 4" xfId="2956" xr:uid="{00000000-0005-0000-0000-0000DD0D0000}"/>
    <cellStyle name="Percentuale 11 4" xfId="1642" xr:uid="{00000000-0005-0000-0000-0000DE0D0000}"/>
    <cellStyle name="Percentuale 11 4 2" xfId="1643" xr:uid="{00000000-0005-0000-0000-0000DF0D0000}"/>
    <cellStyle name="Percentuale 11 4 2 2" xfId="2959" xr:uid="{00000000-0005-0000-0000-0000E00D0000}"/>
    <cellStyle name="Percentuale 11 4 3" xfId="2958" xr:uid="{00000000-0005-0000-0000-0000E10D0000}"/>
    <cellStyle name="Percentuale 11 5" xfId="1644" xr:uid="{00000000-0005-0000-0000-0000E20D0000}"/>
    <cellStyle name="Percentuale 12" xfId="362" xr:uid="{00000000-0005-0000-0000-0000E30D0000}"/>
    <cellStyle name="Percentuale 12 2" xfId="597" xr:uid="{00000000-0005-0000-0000-0000E40D0000}"/>
    <cellStyle name="Percentuale 12 2 2" xfId="2960" xr:uid="{00000000-0005-0000-0000-0000E50D0000}"/>
    <cellStyle name="Percentuale 12 3" xfId="1645" xr:uid="{00000000-0005-0000-0000-0000E60D0000}"/>
    <cellStyle name="Percentuale 12 3 2" xfId="1646" xr:uid="{00000000-0005-0000-0000-0000E70D0000}"/>
    <cellStyle name="Percentuale 12 3 2 2" xfId="4365" xr:uid="{00000000-0005-0000-0000-0000E80D0000}"/>
    <cellStyle name="Percentuale 12 3 3" xfId="1647" xr:uid="{00000000-0005-0000-0000-0000E90D0000}"/>
    <cellStyle name="Percentuale 12 3 3 2" xfId="2962" xr:uid="{00000000-0005-0000-0000-0000EA0D0000}"/>
    <cellStyle name="Percentuale 12 3 4" xfId="2961" xr:uid="{00000000-0005-0000-0000-0000EB0D0000}"/>
    <cellStyle name="Percentuale 12 4" xfId="1648" xr:uid="{00000000-0005-0000-0000-0000EC0D0000}"/>
    <cellStyle name="Percentuale 12 4 2" xfId="1649" xr:uid="{00000000-0005-0000-0000-0000ED0D0000}"/>
    <cellStyle name="Percentuale 12 4 2 2" xfId="2964" xr:uid="{00000000-0005-0000-0000-0000EE0D0000}"/>
    <cellStyle name="Percentuale 12 4 3" xfId="2963" xr:uid="{00000000-0005-0000-0000-0000EF0D0000}"/>
    <cellStyle name="Percentuale 12 5" xfId="1650" xr:uid="{00000000-0005-0000-0000-0000F00D0000}"/>
    <cellStyle name="Percentuale 13" xfId="363" xr:uid="{00000000-0005-0000-0000-0000F10D0000}"/>
    <cellStyle name="Percentuale 13 2" xfId="598" xr:uid="{00000000-0005-0000-0000-0000F20D0000}"/>
    <cellStyle name="Percentuale 13 2 2" xfId="2965" xr:uid="{00000000-0005-0000-0000-0000F30D0000}"/>
    <cellStyle name="Percentuale 13 3" xfId="1651" xr:uid="{00000000-0005-0000-0000-0000F40D0000}"/>
    <cellStyle name="Percentuale 13 3 2" xfId="1652" xr:uid="{00000000-0005-0000-0000-0000F50D0000}"/>
    <cellStyle name="Percentuale 13 3 2 2" xfId="4366" xr:uid="{00000000-0005-0000-0000-0000F60D0000}"/>
    <cellStyle name="Percentuale 13 3 3" xfId="1653" xr:uid="{00000000-0005-0000-0000-0000F70D0000}"/>
    <cellStyle name="Percentuale 13 3 3 2" xfId="2967" xr:uid="{00000000-0005-0000-0000-0000F80D0000}"/>
    <cellStyle name="Percentuale 13 3 4" xfId="2966" xr:uid="{00000000-0005-0000-0000-0000F90D0000}"/>
    <cellStyle name="Percentuale 13 4" xfId="1654" xr:uid="{00000000-0005-0000-0000-0000FA0D0000}"/>
    <cellStyle name="Percentuale 13 4 2" xfId="1655" xr:uid="{00000000-0005-0000-0000-0000FB0D0000}"/>
    <cellStyle name="Percentuale 13 4 2 2" xfId="2969" xr:uid="{00000000-0005-0000-0000-0000FC0D0000}"/>
    <cellStyle name="Percentuale 13 4 3" xfId="2968" xr:uid="{00000000-0005-0000-0000-0000FD0D0000}"/>
    <cellStyle name="Percentuale 13 5" xfId="1656" xr:uid="{00000000-0005-0000-0000-0000FE0D0000}"/>
    <cellStyle name="Percentuale 14" xfId="364" xr:uid="{00000000-0005-0000-0000-0000FF0D0000}"/>
    <cellStyle name="Percentuale 14 2" xfId="599" xr:uid="{00000000-0005-0000-0000-0000000E0000}"/>
    <cellStyle name="Percentuale 14 2 2" xfId="2970" xr:uid="{00000000-0005-0000-0000-0000010E0000}"/>
    <cellStyle name="Percentuale 14 3" xfId="1657" xr:uid="{00000000-0005-0000-0000-0000020E0000}"/>
    <cellStyle name="Percentuale 14 3 2" xfId="1658" xr:uid="{00000000-0005-0000-0000-0000030E0000}"/>
    <cellStyle name="Percentuale 14 3 2 2" xfId="4367" xr:uid="{00000000-0005-0000-0000-0000040E0000}"/>
    <cellStyle name="Percentuale 14 3 3" xfId="1659" xr:uid="{00000000-0005-0000-0000-0000050E0000}"/>
    <cellStyle name="Percentuale 14 3 3 2" xfId="2972" xr:uid="{00000000-0005-0000-0000-0000060E0000}"/>
    <cellStyle name="Percentuale 14 3 4" xfId="2971" xr:uid="{00000000-0005-0000-0000-0000070E0000}"/>
    <cellStyle name="Percentuale 14 4" xfId="1660" xr:uid="{00000000-0005-0000-0000-0000080E0000}"/>
    <cellStyle name="Percentuale 14 4 2" xfId="1661" xr:uid="{00000000-0005-0000-0000-0000090E0000}"/>
    <cellStyle name="Percentuale 14 4 2 2" xfId="2974" xr:uid="{00000000-0005-0000-0000-00000A0E0000}"/>
    <cellStyle name="Percentuale 14 4 3" xfId="2973" xr:uid="{00000000-0005-0000-0000-00000B0E0000}"/>
    <cellStyle name="Percentuale 14 5" xfId="1662" xr:uid="{00000000-0005-0000-0000-00000C0E0000}"/>
    <cellStyle name="Percentuale 15" xfId="365" xr:uid="{00000000-0005-0000-0000-00000D0E0000}"/>
    <cellStyle name="Percentuale 15 2" xfId="600" xr:uid="{00000000-0005-0000-0000-00000E0E0000}"/>
    <cellStyle name="Percentuale 15 2 2" xfId="2975" xr:uid="{00000000-0005-0000-0000-00000F0E0000}"/>
    <cellStyle name="Percentuale 15 3" xfId="1663" xr:uid="{00000000-0005-0000-0000-0000100E0000}"/>
    <cellStyle name="Percentuale 15 3 2" xfId="1664" xr:uid="{00000000-0005-0000-0000-0000110E0000}"/>
    <cellStyle name="Percentuale 15 3 2 2" xfId="4368" xr:uid="{00000000-0005-0000-0000-0000120E0000}"/>
    <cellStyle name="Percentuale 15 3 3" xfId="1665" xr:uid="{00000000-0005-0000-0000-0000130E0000}"/>
    <cellStyle name="Percentuale 15 3 3 2" xfId="2977" xr:uid="{00000000-0005-0000-0000-0000140E0000}"/>
    <cellStyle name="Percentuale 15 3 4" xfId="2976" xr:uid="{00000000-0005-0000-0000-0000150E0000}"/>
    <cellStyle name="Percentuale 15 4" xfId="1666" xr:uid="{00000000-0005-0000-0000-0000160E0000}"/>
    <cellStyle name="Percentuale 15 4 2" xfId="1667" xr:uid="{00000000-0005-0000-0000-0000170E0000}"/>
    <cellStyle name="Percentuale 15 4 2 2" xfId="2979" xr:uid="{00000000-0005-0000-0000-0000180E0000}"/>
    <cellStyle name="Percentuale 15 4 3" xfId="2978" xr:uid="{00000000-0005-0000-0000-0000190E0000}"/>
    <cellStyle name="Percentuale 15 5" xfId="1668" xr:uid="{00000000-0005-0000-0000-00001A0E0000}"/>
    <cellStyle name="Percentuale 16" xfId="366" xr:uid="{00000000-0005-0000-0000-00001B0E0000}"/>
    <cellStyle name="Percentuale 16 2" xfId="601" xr:uid="{00000000-0005-0000-0000-00001C0E0000}"/>
    <cellStyle name="Percentuale 16 2 2" xfId="2980" xr:uid="{00000000-0005-0000-0000-00001D0E0000}"/>
    <cellStyle name="Percentuale 16 3" xfId="1669" xr:uid="{00000000-0005-0000-0000-00001E0E0000}"/>
    <cellStyle name="Percentuale 16 3 2" xfId="1670" xr:uid="{00000000-0005-0000-0000-00001F0E0000}"/>
    <cellStyle name="Percentuale 16 3 2 2" xfId="4369" xr:uid="{00000000-0005-0000-0000-0000200E0000}"/>
    <cellStyle name="Percentuale 16 3 3" xfId="1671" xr:uid="{00000000-0005-0000-0000-0000210E0000}"/>
    <cellStyle name="Percentuale 16 3 3 2" xfId="2982" xr:uid="{00000000-0005-0000-0000-0000220E0000}"/>
    <cellStyle name="Percentuale 16 3 4" xfId="2981" xr:uid="{00000000-0005-0000-0000-0000230E0000}"/>
    <cellStyle name="Percentuale 16 4" xfId="1672" xr:uid="{00000000-0005-0000-0000-0000240E0000}"/>
    <cellStyle name="Percentuale 16 4 2" xfId="1673" xr:uid="{00000000-0005-0000-0000-0000250E0000}"/>
    <cellStyle name="Percentuale 16 4 2 2" xfId="2984" xr:uid="{00000000-0005-0000-0000-0000260E0000}"/>
    <cellStyle name="Percentuale 16 4 3" xfId="2983" xr:uid="{00000000-0005-0000-0000-0000270E0000}"/>
    <cellStyle name="Percentuale 16 5" xfId="1674" xr:uid="{00000000-0005-0000-0000-0000280E0000}"/>
    <cellStyle name="Percentuale 17" xfId="367" xr:uid="{00000000-0005-0000-0000-0000290E0000}"/>
    <cellStyle name="Percentuale 17 2" xfId="602" xr:uid="{00000000-0005-0000-0000-00002A0E0000}"/>
    <cellStyle name="Percentuale 17 2 2" xfId="2985" xr:uid="{00000000-0005-0000-0000-00002B0E0000}"/>
    <cellStyle name="Percentuale 17 3" xfId="1675" xr:uid="{00000000-0005-0000-0000-00002C0E0000}"/>
    <cellStyle name="Percentuale 17 3 2" xfId="1676" xr:uid="{00000000-0005-0000-0000-00002D0E0000}"/>
    <cellStyle name="Percentuale 17 3 2 2" xfId="4370" xr:uid="{00000000-0005-0000-0000-00002E0E0000}"/>
    <cellStyle name="Percentuale 17 3 3" xfId="1677" xr:uid="{00000000-0005-0000-0000-00002F0E0000}"/>
    <cellStyle name="Percentuale 17 3 3 2" xfId="2987" xr:uid="{00000000-0005-0000-0000-0000300E0000}"/>
    <cellStyle name="Percentuale 17 3 4" xfId="2986" xr:uid="{00000000-0005-0000-0000-0000310E0000}"/>
    <cellStyle name="Percentuale 17 4" xfId="1678" xr:uid="{00000000-0005-0000-0000-0000320E0000}"/>
    <cellStyle name="Percentuale 17 4 2" xfId="1679" xr:uid="{00000000-0005-0000-0000-0000330E0000}"/>
    <cellStyle name="Percentuale 17 4 2 2" xfId="2989" xr:uid="{00000000-0005-0000-0000-0000340E0000}"/>
    <cellStyle name="Percentuale 17 4 3" xfId="2988" xr:uid="{00000000-0005-0000-0000-0000350E0000}"/>
    <cellStyle name="Percentuale 17 5" xfId="1680" xr:uid="{00000000-0005-0000-0000-0000360E0000}"/>
    <cellStyle name="Percentuale 18" xfId="368" xr:uid="{00000000-0005-0000-0000-0000370E0000}"/>
    <cellStyle name="Percentuale 18 2" xfId="603" xr:uid="{00000000-0005-0000-0000-0000380E0000}"/>
    <cellStyle name="Percentuale 18 2 2" xfId="2990" xr:uid="{00000000-0005-0000-0000-0000390E0000}"/>
    <cellStyle name="Percentuale 18 3" xfId="1681" xr:uid="{00000000-0005-0000-0000-00003A0E0000}"/>
    <cellStyle name="Percentuale 18 3 2" xfId="1682" xr:uid="{00000000-0005-0000-0000-00003B0E0000}"/>
    <cellStyle name="Percentuale 18 3 2 2" xfId="4371" xr:uid="{00000000-0005-0000-0000-00003C0E0000}"/>
    <cellStyle name="Percentuale 18 3 3" xfId="1683" xr:uid="{00000000-0005-0000-0000-00003D0E0000}"/>
    <cellStyle name="Percentuale 18 3 3 2" xfId="2992" xr:uid="{00000000-0005-0000-0000-00003E0E0000}"/>
    <cellStyle name="Percentuale 18 3 4" xfId="2991" xr:uid="{00000000-0005-0000-0000-00003F0E0000}"/>
    <cellStyle name="Percentuale 18 4" xfId="1684" xr:uid="{00000000-0005-0000-0000-0000400E0000}"/>
    <cellStyle name="Percentuale 18 4 2" xfId="1685" xr:uid="{00000000-0005-0000-0000-0000410E0000}"/>
    <cellStyle name="Percentuale 18 4 2 2" xfId="2994" xr:uid="{00000000-0005-0000-0000-0000420E0000}"/>
    <cellStyle name="Percentuale 18 4 3" xfId="2993" xr:uid="{00000000-0005-0000-0000-0000430E0000}"/>
    <cellStyle name="Percentuale 18 5" xfId="1686" xr:uid="{00000000-0005-0000-0000-0000440E0000}"/>
    <cellStyle name="Percentuale 19" xfId="369" xr:uid="{00000000-0005-0000-0000-0000450E0000}"/>
    <cellStyle name="Percentuale 19 2" xfId="604" xr:uid="{00000000-0005-0000-0000-0000460E0000}"/>
    <cellStyle name="Percentuale 19 2 2" xfId="2995" xr:uid="{00000000-0005-0000-0000-0000470E0000}"/>
    <cellStyle name="Percentuale 19 3" xfId="1687" xr:uid="{00000000-0005-0000-0000-0000480E0000}"/>
    <cellStyle name="Percentuale 19 3 2" xfId="1688" xr:uid="{00000000-0005-0000-0000-0000490E0000}"/>
    <cellStyle name="Percentuale 19 3 2 2" xfId="4372" xr:uid="{00000000-0005-0000-0000-00004A0E0000}"/>
    <cellStyle name="Percentuale 19 3 3" xfId="1689" xr:uid="{00000000-0005-0000-0000-00004B0E0000}"/>
    <cellStyle name="Percentuale 19 3 3 2" xfId="2997" xr:uid="{00000000-0005-0000-0000-00004C0E0000}"/>
    <cellStyle name="Percentuale 19 3 4" xfId="2996" xr:uid="{00000000-0005-0000-0000-00004D0E0000}"/>
    <cellStyle name="Percentuale 19 4" xfId="1690" xr:uid="{00000000-0005-0000-0000-00004E0E0000}"/>
    <cellStyle name="Percentuale 19 4 2" xfId="1691" xr:uid="{00000000-0005-0000-0000-00004F0E0000}"/>
    <cellStyle name="Percentuale 19 4 2 2" xfId="2999" xr:uid="{00000000-0005-0000-0000-0000500E0000}"/>
    <cellStyle name="Percentuale 19 4 3" xfId="2998" xr:uid="{00000000-0005-0000-0000-0000510E0000}"/>
    <cellStyle name="Percentuale 19 5" xfId="1692" xr:uid="{00000000-0005-0000-0000-0000520E0000}"/>
    <cellStyle name="Percentuale 2" xfId="370" xr:uid="{00000000-0005-0000-0000-0000530E0000}"/>
    <cellStyle name="Percentuale 2 2" xfId="605" xr:uid="{00000000-0005-0000-0000-0000540E0000}"/>
    <cellStyle name="Percentuale 2 2 2" xfId="3000" xr:uid="{00000000-0005-0000-0000-0000550E0000}"/>
    <cellStyle name="Percentuale 2 3" xfId="1693" xr:uid="{00000000-0005-0000-0000-0000560E0000}"/>
    <cellStyle name="Percentuale 2 3 2" xfId="1694" xr:uid="{00000000-0005-0000-0000-0000570E0000}"/>
    <cellStyle name="Percentuale 2 3 2 2" xfId="4373" xr:uid="{00000000-0005-0000-0000-0000580E0000}"/>
    <cellStyle name="Percentuale 2 3 3" xfId="1695" xr:uid="{00000000-0005-0000-0000-0000590E0000}"/>
    <cellStyle name="Percentuale 2 3 3 2" xfId="3002" xr:uid="{00000000-0005-0000-0000-00005A0E0000}"/>
    <cellStyle name="Percentuale 2 3 4" xfId="3001" xr:uid="{00000000-0005-0000-0000-00005B0E0000}"/>
    <cellStyle name="Percentuale 2 4" xfId="1696" xr:uid="{00000000-0005-0000-0000-00005C0E0000}"/>
    <cellStyle name="Percentuale 2 4 2" xfId="1697" xr:uid="{00000000-0005-0000-0000-00005D0E0000}"/>
    <cellStyle name="Percentuale 2 4 2 2" xfId="3004" xr:uid="{00000000-0005-0000-0000-00005E0E0000}"/>
    <cellStyle name="Percentuale 2 4 3" xfId="3003" xr:uid="{00000000-0005-0000-0000-00005F0E0000}"/>
    <cellStyle name="Percentuale 2 5" xfId="1698" xr:uid="{00000000-0005-0000-0000-0000600E0000}"/>
    <cellStyle name="Percentuale 20" xfId="371" xr:uid="{00000000-0005-0000-0000-0000610E0000}"/>
    <cellStyle name="Percentuale 20 2" xfId="606" xr:uid="{00000000-0005-0000-0000-0000620E0000}"/>
    <cellStyle name="Percentuale 20 2 2" xfId="3005" xr:uid="{00000000-0005-0000-0000-0000630E0000}"/>
    <cellStyle name="Percentuale 20 3" xfId="1699" xr:uid="{00000000-0005-0000-0000-0000640E0000}"/>
    <cellStyle name="Percentuale 20 3 2" xfId="1700" xr:uid="{00000000-0005-0000-0000-0000650E0000}"/>
    <cellStyle name="Percentuale 20 3 2 2" xfId="4374" xr:uid="{00000000-0005-0000-0000-0000660E0000}"/>
    <cellStyle name="Percentuale 20 3 3" xfId="1701" xr:uid="{00000000-0005-0000-0000-0000670E0000}"/>
    <cellStyle name="Percentuale 20 3 3 2" xfId="3007" xr:uid="{00000000-0005-0000-0000-0000680E0000}"/>
    <cellStyle name="Percentuale 20 3 4" xfId="3006" xr:uid="{00000000-0005-0000-0000-0000690E0000}"/>
    <cellStyle name="Percentuale 20 4" xfId="1702" xr:uid="{00000000-0005-0000-0000-00006A0E0000}"/>
    <cellStyle name="Percentuale 20 4 2" xfId="1703" xr:uid="{00000000-0005-0000-0000-00006B0E0000}"/>
    <cellStyle name="Percentuale 20 4 2 2" xfId="3009" xr:uid="{00000000-0005-0000-0000-00006C0E0000}"/>
    <cellStyle name="Percentuale 20 4 3" xfId="3008" xr:uid="{00000000-0005-0000-0000-00006D0E0000}"/>
    <cellStyle name="Percentuale 20 5" xfId="1704" xr:uid="{00000000-0005-0000-0000-00006E0E0000}"/>
    <cellStyle name="Percentuale 21" xfId="372" xr:uid="{00000000-0005-0000-0000-00006F0E0000}"/>
    <cellStyle name="Percentuale 21 2" xfId="607" xr:uid="{00000000-0005-0000-0000-0000700E0000}"/>
    <cellStyle name="Percentuale 21 2 2" xfId="3010" xr:uid="{00000000-0005-0000-0000-0000710E0000}"/>
    <cellStyle name="Percentuale 21 3" xfId="1705" xr:uid="{00000000-0005-0000-0000-0000720E0000}"/>
    <cellStyle name="Percentuale 21 3 2" xfId="1706" xr:uid="{00000000-0005-0000-0000-0000730E0000}"/>
    <cellStyle name="Percentuale 21 3 2 2" xfId="4375" xr:uid="{00000000-0005-0000-0000-0000740E0000}"/>
    <cellStyle name="Percentuale 21 3 3" xfId="1707" xr:uid="{00000000-0005-0000-0000-0000750E0000}"/>
    <cellStyle name="Percentuale 21 3 3 2" xfId="3012" xr:uid="{00000000-0005-0000-0000-0000760E0000}"/>
    <cellStyle name="Percentuale 21 3 4" xfId="3011" xr:uid="{00000000-0005-0000-0000-0000770E0000}"/>
    <cellStyle name="Percentuale 21 4" xfId="1708" xr:uid="{00000000-0005-0000-0000-0000780E0000}"/>
    <cellStyle name="Percentuale 21 4 2" xfId="1709" xr:uid="{00000000-0005-0000-0000-0000790E0000}"/>
    <cellStyle name="Percentuale 21 4 2 2" xfId="3014" xr:uid="{00000000-0005-0000-0000-00007A0E0000}"/>
    <cellStyle name="Percentuale 21 4 3" xfId="3013" xr:uid="{00000000-0005-0000-0000-00007B0E0000}"/>
    <cellStyle name="Percentuale 21 5" xfId="1710" xr:uid="{00000000-0005-0000-0000-00007C0E0000}"/>
    <cellStyle name="Percentuale 22" xfId="373" xr:uid="{00000000-0005-0000-0000-00007D0E0000}"/>
    <cellStyle name="Percentuale 22 2" xfId="608" xr:uid="{00000000-0005-0000-0000-00007E0E0000}"/>
    <cellStyle name="Percentuale 22 2 2" xfId="3015" xr:uid="{00000000-0005-0000-0000-00007F0E0000}"/>
    <cellStyle name="Percentuale 22 3" xfId="1711" xr:uid="{00000000-0005-0000-0000-0000800E0000}"/>
    <cellStyle name="Percentuale 22 3 2" xfId="1712" xr:uid="{00000000-0005-0000-0000-0000810E0000}"/>
    <cellStyle name="Percentuale 22 3 2 2" xfId="4376" xr:uid="{00000000-0005-0000-0000-0000820E0000}"/>
    <cellStyle name="Percentuale 22 3 3" xfId="1713" xr:uid="{00000000-0005-0000-0000-0000830E0000}"/>
    <cellStyle name="Percentuale 22 3 3 2" xfId="3017" xr:uid="{00000000-0005-0000-0000-0000840E0000}"/>
    <cellStyle name="Percentuale 22 3 4" xfId="3016" xr:uid="{00000000-0005-0000-0000-0000850E0000}"/>
    <cellStyle name="Percentuale 22 4" xfId="1714" xr:uid="{00000000-0005-0000-0000-0000860E0000}"/>
    <cellStyle name="Percentuale 22 4 2" xfId="1715" xr:uid="{00000000-0005-0000-0000-0000870E0000}"/>
    <cellStyle name="Percentuale 22 4 2 2" xfId="3019" xr:uid="{00000000-0005-0000-0000-0000880E0000}"/>
    <cellStyle name="Percentuale 22 4 3" xfId="3018" xr:uid="{00000000-0005-0000-0000-0000890E0000}"/>
    <cellStyle name="Percentuale 22 5" xfId="1716" xr:uid="{00000000-0005-0000-0000-00008A0E0000}"/>
    <cellStyle name="Percentuale 23" xfId="374" xr:uid="{00000000-0005-0000-0000-00008B0E0000}"/>
    <cellStyle name="Percentuale 23 2" xfId="609" xr:uid="{00000000-0005-0000-0000-00008C0E0000}"/>
    <cellStyle name="Percentuale 23 2 2" xfId="3020" xr:uid="{00000000-0005-0000-0000-00008D0E0000}"/>
    <cellStyle name="Percentuale 23 3" xfId="1717" xr:uid="{00000000-0005-0000-0000-00008E0E0000}"/>
    <cellStyle name="Percentuale 23 3 2" xfId="1718" xr:uid="{00000000-0005-0000-0000-00008F0E0000}"/>
    <cellStyle name="Percentuale 23 3 2 2" xfId="4377" xr:uid="{00000000-0005-0000-0000-0000900E0000}"/>
    <cellStyle name="Percentuale 23 3 3" xfId="1719" xr:uid="{00000000-0005-0000-0000-0000910E0000}"/>
    <cellStyle name="Percentuale 23 3 3 2" xfId="3022" xr:uid="{00000000-0005-0000-0000-0000920E0000}"/>
    <cellStyle name="Percentuale 23 3 4" xfId="3021" xr:uid="{00000000-0005-0000-0000-0000930E0000}"/>
    <cellStyle name="Percentuale 23 4" xfId="1720" xr:uid="{00000000-0005-0000-0000-0000940E0000}"/>
    <cellStyle name="Percentuale 23 4 2" xfId="1721" xr:uid="{00000000-0005-0000-0000-0000950E0000}"/>
    <cellStyle name="Percentuale 23 4 2 2" xfId="3024" xr:uid="{00000000-0005-0000-0000-0000960E0000}"/>
    <cellStyle name="Percentuale 23 4 3" xfId="3023" xr:uid="{00000000-0005-0000-0000-0000970E0000}"/>
    <cellStyle name="Percentuale 23 5" xfId="1722" xr:uid="{00000000-0005-0000-0000-0000980E0000}"/>
    <cellStyle name="Percentuale 24" xfId="375" xr:uid="{00000000-0005-0000-0000-0000990E0000}"/>
    <cellStyle name="Percentuale 24 2" xfId="610" xr:uid="{00000000-0005-0000-0000-00009A0E0000}"/>
    <cellStyle name="Percentuale 24 2 2" xfId="3025" xr:uid="{00000000-0005-0000-0000-00009B0E0000}"/>
    <cellStyle name="Percentuale 24 3" xfId="1723" xr:uid="{00000000-0005-0000-0000-00009C0E0000}"/>
    <cellStyle name="Percentuale 24 3 2" xfId="1724" xr:uid="{00000000-0005-0000-0000-00009D0E0000}"/>
    <cellStyle name="Percentuale 24 3 2 2" xfId="4378" xr:uid="{00000000-0005-0000-0000-00009E0E0000}"/>
    <cellStyle name="Percentuale 24 3 3" xfId="1725" xr:uid="{00000000-0005-0000-0000-00009F0E0000}"/>
    <cellStyle name="Percentuale 24 3 3 2" xfId="3027" xr:uid="{00000000-0005-0000-0000-0000A00E0000}"/>
    <cellStyle name="Percentuale 24 3 4" xfId="3026" xr:uid="{00000000-0005-0000-0000-0000A10E0000}"/>
    <cellStyle name="Percentuale 24 4" xfId="1726" xr:uid="{00000000-0005-0000-0000-0000A20E0000}"/>
    <cellStyle name="Percentuale 24 4 2" xfId="1727" xr:uid="{00000000-0005-0000-0000-0000A30E0000}"/>
    <cellStyle name="Percentuale 24 4 2 2" xfId="3029" xr:uid="{00000000-0005-0000-0000-0000A40E0000}"/>
    <cellStyle name="Percentuale 24 4 3" xfId="3028" xr:uid="{00000000-0005-0000-0000-0000A50E0000}"/>
    <cellStyle name="Percentuale 24 5" xfId="1728" xr:uid="{00000000-0005-0000-0000-0000A60E0000}"/>
    <cellStyle name="Percentuale 25" xfId="376" xr:uid="{00000000-0005-0000-0000-0000A70E0000}"/>
    <cellStyle name="Percentuale 25 2" xfId="611" xr:uid="{00000000-0005-0000-0000-0000A80E0000}"/>
    <cellStyle name="Percentuale 25 2 2" xfId="3030" xr:uid="{00000000-0005-0000-0000-0000A90E0000}"/>
    <cellStyle name="Percentuale 25 3" xfId="1729" xr:uid="{00000000-0005-0000-0000-0000AA0E0000}"/>
    <cellStyle name="Percentuale 25 3 2" xfId="1730" xr:uid="{00000000-0005-0000-0000-0000AB0E0000}"/>
    <cellStyle name="Percentuale 25 3 2 2" xfId="4379" xr:uid="{00000000-0005-0000-0000-0000AC0E0000}"/>
    <cellStyle name="Percentuale 25 3 3" xfId="1731" xr:uid="{00000000-0005-0000-0000-0000AD0E0000}"/>
    <cellStyle name="Percentuale 25 3 3 2" xfId="3032" xr:uid="{00000000-0005-0000-0000-0000AE0E0000}"/>
    <cellStyle name="Percentuale 25 3 4" xfId="3031" xr:uid="{00000000-0005-0000-0000-0000AF0E0000}"/>
    <cellStyle name="Percentuale 25 4" xfId="1732" xr:uid="{00000000-0005-0000-0000-0000B00E0000}"/>
    <cellStyle name="Percentuale 25 4 2" xfId="1733" xr:uid="{00000000-0005-0000-0000-0000B10E0000}"/>
    <cellStyle name="Percentuale 25 4 2 2" xfId="3034" xr:uid="{00000000-0005-0000-0000-0000B20E0000}"/>
    <cellStyle name="Percentuale 25 4 3" xfId="3033" xr:uid="{00000000-0005-0000-0000-0000B30E0000}"/>
    <cellStyle name="Percentuale 25 5" xfId="1734" xr:uid="{00000000-0005-0000-0000-0000B40E0000}"/>
    <cellStyle name="Percentuale 26" xfId="377" xr:uid="{00000000-0005-0000-0000-0000B50E0000}"/>
    <cellStyle name="Percentuale 26 2" xfId="612" xr:uid="{00000000-0005-0000-0000-0000B60E0000}"/>
    <cellStyle name="Percentuale 26 2 2" xfId="3035" xr:uid="{00000000-0005-0000-0000-0000B70E0000}"/>
    <cellStyle name="Percentuale 26 3" xfId="1735" xr:uid="{00000000-0005-0000-0000-0000B80E0000}"/>
    <cellStyle name="Percentuale 26 3 2" xfId="1736" xr:uid="{00000000-0005-0000-0000-0000B90E0000}"/>
    <cellStyle name="Percentuale 26 3 2 2" xfId="4380" xr:uid="{00000000-0005-0000-0000-0000BA0E0000}"/>
    <cellStyle name="Percentuale 26 3 3" xfId="1737" xr:uid="{00000000-0005-0000-0000-0000BB0E0000}"/>
    <cellStyle name="Percentuale 26 3 3 2" xfId="3037" xr:uid="{00000000-0005-0000-0000-0000BC0E0000}"/>
    <cellStyle name="Percentuale 26 3 4" xfId="3036" xr:uid="{00000000-0005-0000-0000-0000BD0E0000}"/>
    <cellStyle name="Percentuale 26 4" xfId="1738" xr:uid="{00000000-0005-0000-0000-0000BE0E0000}"/>
    <cellStyle name="Percentuale 26 4 2" xfId="1739" xr:uid="{00000000-0005-0000-0000-0000BF0E0000}"/>
    <cellStyle name="Percentuale 26 4 2 2" xfId="3039" xr:uid="{00000000-0005-0000-0000-0000C00E0000}"/>
    <cellStyle name="Percentuale 26 4 3" xfId="3038" xr:uid="{00000000-0005-0000-0000-0000C10E0000}"/>
    <cellStyle name="Percentuale 26 5" xfId="1740" xr:uid="{00000000-0005-0000-0000-0000C20E0000}"/>
    <cellStyle name="Percentuale 27" xfId="378" xr:uid="{00000000-0005-0000-0000-0000C30E0000}"/>
    <cellStyle name="Percentuale 27 2" xfId="613" xr:uid="{00000000-0005-0000-0000-0000C40E0000}"/>
    <cellStyle name="Percentuale 27 2 2" xfId="3040" xr:uid="{00000000-0005-0000-0000-0000C50E0000}"/>
    <cellStyle name="Percentuale 27 3" xfId="1741" xr:uid="{00000000-0005-0000-0000-0000C60E0000}"/>
    <cellStyle name="Percentuale 27 3 2" xfId="1742" xr:uid="{00000000-0005-0000-0000-0000C70E0000}"/>
    <cellStyle name="Percentuale 27 3 2 2" xfId="4381" xr:uid="{00000000-0005-0000-0000-0000C80E0000}"/>
    <cellStyle name="Percentuale 27 3 3" xfId="1743" xr:uid="{00000000-0005-0000-0000-0000C90E0000}"/>
    <cellStyle name="Percentuale 27 3 3 2" xfId="3042" xr:uid="{00000000-0005-0000-0000-0000CA0E0000}"/>
    <cellStyle name="Percentuale 27 3 4" xfId="3041" xr:uid="{00000000-0005-0000-0000-0000CB0E0000}"/>
    <cellStyle name="Percentuale 27 4" xfId="1744" xr:uid="{00000000-0005-0000-0000-0000CC0E0000}"/>
    <cellStyle name="Percentuale 27 4 2" xfId="1745" xr:uid="{00000000-0005-0000-0000-0000CD0E0000}"/>
    <cellStyle name="Percentuale 27 4 2 2" xfId="3044" xr:uid="{00000000-0005-0000-0000-0000CE0E0000}"/>
    <cellStyle name="Percentuale 27 4 3" xfId="3043" xr:uid="{00000000-0005-0000-0000-0000CF0E0000}"/>
    <cellStyle name="Percentuale 27 5" xfId="1746" xr:uid="{00000000-0005-0000-0000-0000D00E0000}"/>
    <cellStyle name="Percentuale 28" xfId="379" xr:uid="{00000000-0005-0000-0000-0000D10E0000}"/>
    <cellStyle name="Percentuale 28 2" xfId="614" xr:uid="{00000000-0005-0000-0000-0000D20E0000}"/>
    <cellStyle name="Percentuale 28 2 2" xfId="3045" xr:uid="{00000000-0005-0000-0000-0000D30E0000}"/>
    <cellStyle name="Percentuale 28 3" xfId="1747" xr:uid="{00000000-0005-0000-0000-0000D40E0000}"/>
    <cellStyle name="Percentuale 28 3 2" xfId="1748" xr:uid="{00000000-0005-0000-0000-0000D50E0000}"/>
    <cellStyle name="Percentuale 28 3 2 2" xfId="4382" xr:uid="{00000000-0005-0000-0000-0000D60E0000}"/>
    <cellStyle name="Percentuale 28 3 3" xfId="1749" xr:uid="{00000000-0005-0000-0000-0000D70E0000}"/>
    <cellStyle name="Percentuale 28 3 3 2" xfId="3047" xr:uid="{00000000-0005-0000-0000-0000D80E0000}"/>
    <cellStyle name="Percentuale 28 3 4" xfId="3046" xr:uid="{00000000-0005-0000-0000-0000D90E0000}"/>
    <cellStyle name="Percentuale 28 4" xfId="1750" xr:uid="{00000000-0005-0000-0000-0000DA0E0000}"/>
    <cellStyle name="Percentuale 28 4 2" xfId="1751" xr:uid="{00000000-0005-0000-0000-0000DB0E0000}"/>
    <cellStyle name="Percentuale 28 4 2 2" xfId="3049" xr:uid="{00000000-0005-0000-0000-0000DC0E0000}"/>
    <cellStyle name="Percentuale 28 4 3" xfId="3048" xr:uid="{00000000-0005-0000-0000-0000DD0E0000}"/>
    <cellStyle name="Percentuale 28 5" xfId="1752" xr:uid="{00000000-0005-0000-0000-0000DE0E0000}"/>
    <cellStyle name="Percentuale 29" xfId="380" xr:uid="{00000000-0005-0000-0000-0000DF0E0000}"/>
    <cellStyle name="Percentuale 29 2" xfId="615" xr:uid="{00000000-0005-0000-0000-0000E00E0000}"/>
    <cellStyle name="Percentuale 29 2 2" xfId="3050" xr:uid="{00000000-0005-0000-0000-0000E10E0000}"/>
    <cellStyle name="Percentuale 29 3" xfId="1753" xr:uid="{00000000-0005-0000-0000-0000E20E0000}"/>
    <cellStyle name="Percentuale 29 3 2" xfId="1754" xr:uid="{00000000-0005-0000-0000-0000E30E0000}"/>
    <cellStyle name="Percentuale 29 3 2 2" xfId="4383" xr:uid="{00000000-0005-0000-0000-0000E40E0000}"/>
    <cellStyle name="Percentuale 29 3 3" xfId="1755" xr:uid="{00000000-0005-0000-0000-0000E50E0000}"/>
    <cellStyle name="Percentuale 29 3 3 2" xfId="3052" xr:uid="{00000000-0005-0000-0000-0000E60E0000}"/>
    <cellStyle name="Percentuale 29 3 4" xfId="3051" xr:uid="{00000000-0005-0000-0000-0000E70E0000}"/>
    <cellStyle name="Percentuale 29 4" xfId="1756" xr:uid="{00000000-0005-0000-0000-0000E80E0000}"/>
    <cellStyle name="Percentuale 29 4 2" xfId="1757" xr:uid="{00000000-0005-0000-0000-0000E90E0000}"/>
    <cellStyle name="Percentuale 29 4 2 2" xfId="3054" xr:uid="{00000000-0005-0000-0000-0000EA0E0000}"/>
    <cellStyle name="Percentuale 29 4 3" xfId="3053" xr:uid="{00000000-0005-0000-0000-0000EB0E0000}"/>
    <cellStyle name="Percentuale 29 5" xfId="1758" xr:uid="{00000000-0005-0000-0000-0000EC0E0000}"/>
    <cellStyle name="Percentuale 3" xfId="381" xr:uid="{00000000-0005-0000-0000-0000ED0E0000}"/>
    <cellStyle name="Percentuale 3 2" xfId="616" xr:uid="{00000000-0005-0000-0000-0000EE0E0000}"/>
    <cellStyle name="Percentuale 3 2 2" xfId="3055" xr:uid="{00000000-0005-0000-0000-0000EF0E0000}"/>
    <cellStyle name="Percentuale 3 3" xfId="1759" xr:uid="{00000000-0005-0000-0000-0000F00E0000}"/>
    <cellStyle name="Percentuale 3 3 2" xfId="1760" xr:uid="{00000000-0005-0000-0000-0000F10E0000}"/>
    <cellStyle name="Percentuale 3 3 2 2" xfId="4384" xr:uid="{00000000-0005-0000-0000-0000F20E0000}"/>
    <cellStyle name="Percentuale 3 3 3" xfId="1761" xr:uid="{00000000-0005-0000-0000-0000F30E0000}"/>
    <cellStyle name="Percentuale 3 3 3 2" xfId="3057" xr:uid="{00000000-0005-0000-0000-0000F40E0000}"/>
    <cellStyle name="Percentuale 3 3 4" xfId="3056" xr:uid="{00000000-0005-0000-0000-0000F50E0000}"/>
    <cellStyle name="Percentuale 3 4" xfId="1762" xr:uid="{00000000-0005-0000-0000-0000F60E0000}"/>
    <cellStyle name="Percentuale 3 4 2" xfId="1763" xr:uid="{00000000-0005-0000-0000-0000F70E0000}"/>
    <cellStyle name="Percentuale 3 4 2 2" xfId="3059" xr:uid="{00000000-0005-0000-0000-0000F80E0000}"/>
    <cellStyle name="Percentuale 3 4 3" xfId="3058" xr:uid="{00000000-0005-0000-0000-0000F90E0000}"/>
    <cellStyle name="Percentuale 3 5" xfId="1764" xr:uid="{00000000-0005-0000-0000-0000FA0E0000}"/>
    <cellStyle name="Percentuale 30" xfId="382" xr:uid="{00000000-0005-0000-0000-0000FB0E0000}"/>
    <cellStyle name="Percentuale 30 2" xfId="617" xr:uid="{00000000-0005-0000-0000-0000FC0E0000}"/>
    <cellStyle name="Percentuale 30 2 2" xfId="3060" xr:uid="{00000000-0005-0000-0000-0000FD0E0000}"/>
    <cellStyle name="Percentuale 30 3" xfId="1765" xr:uid="{00000000-0005-0000-0000-0000FE0E0000}"/>
    <cellStyle name="Percentuale 30 3 2" xfId="1766" xr:uid="{00000000-0005-0000-0000-0000FF0E0000}"/>
    <cellStyle name="Percentuale 30 3 2 2" xfId="4385" xr:uid="{00000000-0005-0000-0000-0000000F0000}"/>
    <cellStyle name="Percentuale 30 3 3" xfId="1767" xr:uid="{00000000-0005-0000-0000-0000010F0000}"/>
    <cellStyle name="Percentuale 30 3 3 2" xfId="3062" xr:uid="{00000000-0005-0000-0000-0000020F0000}"/>
    <cellStyle name="Percentuale 30 3 4" xfId="3061" xr:uid="{00000000-0005-0000-0000-0000030F0000}"/>
    <cellStyle name="Percentuale 30 4" xfId="1768" xr:uid="{00000000-0005-0000-0000-0000040F0000}"/>
    <cellStyle name="Percentuale 30 4 2" xfId="1769" xr:uid="{00000000-0005-0000-0000-0000050F0000}"/>
    <cellStyle name="Percentuale 30 4 2 2" xfId="3064" xr:uid="{00000000-0005-0000-0000-0000060F0000}"/>
    <cellStyle name="Percentuale 30 4 3" xfId="3063" xr:uid="{00000000-0005-0000-0000-0000070F0000}"/>
    <cellStyle name="Percentuale 30 5" xfId="1770" xr:uid="{00000000-0005-0000-0000-0000080F0000}"/>
    <cellStyle name="Percentuale 31" xfId="383" xr:uid="{00000000-0005-0000-0000-0000090F0000}"/>
    <cellStyle name="Percentuale 31 2" xfId="618" xr:uid="{00000000-0005-0000-0000-00000A0F0000}"/>
    <cellStyle name="Percentuale 31 2 2" xfId="3065" xr:uid="{00000000-0005-0000-0000-00000B0F0000}"/>
    <cellStyle name="Percentuale 31 3" xfId="1771" xr:uid="{00000000-0005-0000-0000-00000C0F0000}"/>
    <cellStyle name="Percentuale 31 3 2" xfId="1772" xr:uid="{00000000-0005-0000-0000-00000D0F0000}"/>
    <cellStyle name="Percentuale 31 3 2 2" xfId="4386" xr:uid="{00000000-0005-0000-0000-00000E0F0000}"/>
    <cellStyle name="Percentuale 31 3 3" xfId="1773" xr:uid="{00000000-0005-0000-0000-00000F0F0000}"/>
    <cellStyle name="Percentuale 31 3 3 2" xfId="3067" xr:uid="{00000000-0005-0000-0000-0000100F0000}"/>
    <cellStyle name="Percentuale 31 3 4" xfId="3066" xr:uid="{00000000-0005-0000-0000-0000110F0000}"/>
    <cellStyle name="Percentuale 31 4" xfId="1774" xr:uid="{00000000-0005-0000-0000-0000120F0000}"/>
    <cellStyle name="Percentuale 31 4 2" xfId="1775" xr:uid="{00000000-0005-0000-0000-0000130F0000}"/>
    <cellStyle name="Percentuale 31 4 2 2" xfId="3069" xr:uid="{00000000-0005-0000-0000-0000140F0000}"/>
    <cellStyle name="Percentuale 31 4 3" xfId="3068" xr:uid="{00000000-0005-0000-0000-0000150F0000}"/>
    <cellStyle name="Percentuale 31 5" xfId="1776" xr:uid="{00000000-0005-0000-0000-0000160F0000}"/>
    <cellStyle name="Percentuale 32" xfId="384" xr:uid="{00000000-0005-0000-0000-0000170F0000}"/>
    <cellStyle name="Percentuale 32 2" xfId="619" xr:uid="{00000000-0005-0000-0000-0000180F0000}"/>
    <cellStyle name="Percentuale 32 2 2" xfId="3070" xr:uid="{00000000-0005-0000-0000-0000190F0000}"/>
    <cellStyle name="Percentuale 32 3" xfId="1777" xr:uid="{00000000-0005-0000-0000-00001A0F0000}"/>
    <cellStyle name="Percentuale 32 3 2" xfId="1778" xr:uid="{00000000-0005-0000-0000-00001B0F0000}"/>
    <cellStyle name="Percentuale 32 3 2 2" xfId="4387" xr:uid="{00000000-0005-0000-0000-00001C0F0000}"/>
    <cellStyle name="Percentuale 32 3 3" xfId="1779" xr:uid="{00000000-0005-0000-0000-00001D0F0000}"/>
    <cellStyle name="Percentuale 32 3 3 2" xfId="3072" xr:uid="{00000000-0005-0000-0000-00001E0F0000}"/>
    <cellStyle name="Percentuale 32 3 4" xfId="3071" xr:uid="{00000000-0005-0000-0000-00001F0F0000}"/>
    <cellStyle name="Percentuale 32 4" xfId="1780" xr:uid="{00000000-0005-0000-0000-0000200F0000}"/>
    <cellStyle name="Percentuale 32 4 2" xfId="1781" xr:uid="{00000000-0005-0000-0000-0000210F0000}"/>
    <cellStyle name="Percentuale 32 4 2 2" xfId="3074" xr:uid="{00000000-0005-0000-0000-0000220F0000}"/>
    <cellStyle name="Percentuale 32 4 3" xfId="3073" xr:uid="{00000000-0005-0000-0000-0000230F0000}"/>
    <cellStyle name="Percentuale 32 5" xfId="1782" xr:uid="{00000000-0005-0000-0000-0000240F0000}"/>
    <cellStyle name="Percentuale 33" xfId="385" xr:uid="{00000000-0005-0000-0000-0000250F0000}"/>
    <cellStyle name="Percentuale 33 2" xfId="620" xr:uid="{00000000-0005-0000-0000-0000260F0000}"/>
    <cellStyle name="Percentuale 33 2 2" xfId="3075" xr:uid="{00000000-0005-0000-0000-0000270F0000}"/>
    <cellStyle name="Percentuale 33 3" xfId="1783" xr:uid="{00000000-0005-0000-0000-0000280F0000}"/>
    <cellStyle name="Percentuale 33 3 2" xfId="1784" xr:uid="{00000000-0005-0000-0000-0000290F0000}"/>
    <cellStyle name="Percentuale 33 3 2 2" xfId="4388" xr:uid="{00000000-0005-0000-0000-00002A0F0000}"/>
    <cellStyle name="Percentuale 33 3 3" xfId="1785" xr:uid="{00000000-0005-0000-0000-00002B0F0000}"/>
    <cellStyle name="Percentuale 33 3 3 2" xfId="3077" xr:uid="{00000000-0005-0000-0000-00002C0F0000}"/>
    <cellStyle name="Percentuale 33 3 4" xfId="3076" xr:uid="{00000000-0005-0000-0000-00002D0F0000}"/>
    <cellStyle name="Percentuale 33 4" xfId="1786" xr:uid="{00000000-0005-0000-0000-00002E0F0000}"/>
    <cellStyle name="Percentuale 33 4 2" xfId="1787" xr:uid="{00000000-0005-0000-0000-00002F0F0000}"/>
    <cellStyle name="Percentuale 33 4 2 2" xfId="3079" xr:uid="{00000000-0005-0000-0000-0000300F0000}"/>
    <cellStyle name="Percentuale 33 4 3" xfId="3078" xr:uid="{00000000-0005-0000-0000-0000310F0000}"/>
    <cellStyle name="Percentuale 33 5" xfId="1788" xr:uid="{00000000-0005-0000-0000-0000320F0000}"/>
    <cellStyle name="Percentuale 34" xfId="386" xr:uid="{00000000-0005-0000-0000-0000330F0000}"/>
    <cellStyle name="Percentuale 34 2" xfId="621" xr:uid="{00000000-0005-0000-0000-0000340F0000}"/>
    <cellStyle name="Percentuale 34 2 2" xfId="3080" xr:uid="{00000000-0005-0000-0000-0000350F0000}"/>
    <cellStyle name="Percentuale 34 3" xfId="1789" xr:uid="{00000000-0005-0000-0000-0000360F0000}"/>
    <cellStyle name="Percentuale 34 3 2" xfId="1790" xr:uid="{00000000-0005-0000-0000-0000370F0000}"/>
    <cellStyle name="Percentuale 34 3 2 2" xfId="4389" xr:uid="{00000000-0005-0000-0000-0000380F0000}"/>
    <cellStyle name="Percentuale 34 3 3" xfId="1791" xr:uid="{00000000-0005-0000-0000-0000390F0000}"/>
    <cellStyle name="Percentuale 34 3 3 2" xfId="3082" xr:uid="{00000000-0005-0000-0000-00003A0F0000}"/>
    <cellStyle name="Percentuale 34 3 4" xfId="3081" xr:uid="{00000000-0005-0000-0000-00003B0F0000}"/>
    <cellStyle name="Percentuale 34 4" xfId="1792" xr:uid="{00000000-0005-0000-0000-00003C0F0000}"/>
    <cellStyle name="Percentuale 34 4 2" xfId="1793" xr:uid="{00000000-0005-0000-0000-00003D0F0000}"/>
    <cellStyle name="Percentuale 34 4 2 2" xfId="3084" xr:uid="{00000000-0005-0000-0000-00003E0F0000}"/>
    <cellStyle name="Percentuale 34 4 3" xfId="3083" xr:uid="{00000000-0005-0000-0000-00003F0F0000}"/>
    <cellStyle name="Percentuale 34 5" xfId="1794" xr:uid="{00000000-0005-0000-0000-0000400F0000}"/>
    <cellStyle name="Percentuale 35" xfId="387" xr:uid="{00000000-0005-0000-0000-0000410F0000}"/>
    <cellStyle name="Percentuale 35 2" xfId="622" xr:uid="{00000000-0005-0000-0000-0000420F0000}"/>
    <cellStyle name="Percentuale 35 2 2" xfId="3085" xr:uid="{00000000-0005-0000-0000-0000430F0000}"/>
    <cellStyle name="Percentuale 35 3" xfId="1795" xr:uid="{00000000-0005-0000-0000-0000440F0000}"/>
    <cellStyle name="Percentuale 35 3 2" xfId="1796" xr:uid="{00000000-0005-0000-0000-0000450F0000}"/>
    <cellStyle name="Percentuale 35 3 2 2" xfId="4390" xr:uid="{00000000-0005-0000-0000-0000460F0000}"/>
    <cellStyle name="Percentuale 35 3 3" xfId="1797" xr:uid="{00000000-0005-0000-0000-0000470F0000}"/>
    <cellStyle name="Percentuale 35 3 3 2" xfId="3087" xr:uid="{00000000-0005-0000-0000-0000480F0000}"/>
    <cellStyle name="Percentuale 35 3 4" xfId="3086" xr:uid="{00000000-0005-0000-0000-0000490F0000}"/>
    <cellStyle name="Percentuale 35 4" xfId="1798" xr:uid="{00000000-0005-0000-0000-00004A0F0000}"/>
    <cellStyle name="Percentuale 35 4 2" xfId="1799" xr:uid="{00000000-0005-0000-0000-00004B0F0000}"/>
    <cellStyle name="Percentuale 35 4 2 2" xfId="3089" xr:uid="{00000000-0005-0000-0000-00004C0F0000}"/>
    <cellStyle name="Percentuale 35 4 3" xfId="3088" xr:uid="{00000000-0005-0000-0000-00004D0F0000}"/>
    <cellStyle name="Percentuale 35 5" xfId="1800" xr:uid="{00000000-0005-0000-0000-00004E0F0000}"/>
    <cellStyle name="Percentuale 36" xfId="388" xr:uid="{00000000-0005-0000-0000-00004F0F0000}"/>
    <cellStyle name="Percentuale 36 2" xfId="623" xr:uid="{00000000-0005-0000-0000-0000500F0000}"/>
    <cellStyle name="Percentuale 36 2 2" xfId="3090" xr:uid="{00000000-0005-0000-0000-0000510F0000}"/>
    <cellStyle name="Percentuale 36 3" xfId="1801" xr:uid="{00000000-0005-0000-0000-0000520F0000}"/>
    <cellStyle name="Percentuale 36 3 2" xfId="1802" xr:uid="{00000000-0005-0000-0000-0000530F0000}"/>
    <cellStyle name="Percentuale 36 3 2 2" xfId="4391" xr:uid="{00000000-0005-0000-0000-0000540F0000}"/>
    <cellStyle name="Percentuale 36 3 3" xfId="1803" xr:uid="{00000000-0005-0000-0000-0000550F0000}"/>
    <cellStyle name="Percentuale 36 3 3 2" xfId="3092" xr:uid="{00000000-0005-0000-0000-0000560F0000}"/>
    <cellStyle name="Percentuale 36 3 4" xfId="3091" xr:uid="{00000000-0005-0000-0000-0000570F0000}"/>
    <cellStyle name="Percentuale 36 4" xfId="1804" xr:uid="{00000000-0005-0000-0000-0000580F0000}"/>
    <cellStyle name="Percentuale 36 4 2" xfId="1805" xr:uid="{00000000-0005-0000-0000-0000590F0000}"/>
    <cellStyle name="Percentuale 36 4 2 2" xfId="3094" xr:uid="{00000000-0005-0000-0000-00005A0F0000}"/>
    <cellStyle name="Percentuale 36 4 3" xfId="3093" xr:uid="{00000000-0005-0000-0000-00005B0F0000}"/>
    <cellStyle name="Percentuale 36 5" xfId="1806" xr:uid="{00000000-0005-0000-0000-00005C0F0000}"/>
    <cellStyle name="Percentuale 37" xfId="389" xr:uid="{00000000-0005-0000-0000-00005D0F0000}"/>
    <cellStyle name="Percentuale 37 2" xfId="624" xr:uid="{00000000-0005-0000-0000-00005E0F0000}"/>
    <cellStyle name="Percentuale 37 2 2" xfId="3095" xr:uid="{00000000-0005-0000-0000-00005F0F0000}"/>
    <cellStyle name="Percentuale 37 3" xfId="1807" xr:uid="{00000000-0005-0000-0000-0000600F0000}"/>
    <cellStyle name="Percentuale 37 3 2" xfId="1808" xr:uid="{00000000-0005-0000-0000-0000610F0000}"/>
    <cellStyle name="Percentuale 37 3 2 2" xfId="4392" xr:uid="{00000000-0005-0000-0000-0000620F0000}"/>
    <cellStyle name="Percentuale 37 3 3" xfId="1809" xr:uid="{00000000-0005-0000-0000-0000630F0000}"/>
    <cellStyle name="Percentuale 37 3 3 2" xfId="3097" xr:uid="{00000000-0005-0000-0000-0000640F0000}"/>
    <cellStyle name="Percentuale 37 3 4" xfId="3096" xr:uid="{00000000-0005-0000-0000-0000650F0000}"/>
    <cellStyle name="Percentuale 37 4" xfId="1810" xr:uid="{00000000-0005-0000-0000-0000660F0000}"/>
    <cellStyle name="Percentuale 37 4 2" xfId="1811" xr:uid="{00000000-0005-0000-0000-0000670F0000}"/>
    <cellStyle name="Percentuale 37 4 2 2" xfId="3099" xr:uid="{00000000-0005-0000-0000-0000680F0000}"/>
    <cellStyle name="Percentuale 37 4 3" xfId="3098" xr:uid="{00000000-0005-0000-0000-0000690F0000}"/>
    <cellStyle name="Percentuale 37 5" xfId="1812" xr:uid="{00000000-0005-0000-0000-00006A0F0000}"/>
    <cellStyle name="Percentuale 38" xfId="390" xr:uid="{00000000-0005-0000-0000-00006B0F0000}"/>
    <cellStyle name="Percentuale 38 2" xfId="625" xr:uid="{00000000-0005-0000-0000-00006C0F0000}"/>
    <cellStyle name="Percentuale 38 2 2" xfId="3100" xr:uid="{00000000-0005-0000-0000-00006D0F0000}"/>
    <cellStyle name="Percentuale 38 3" xfId="1813" xr:uid="{00000000-0005-0000-0000-00006E0F0000}"/>
    <cellStyle name="Percentuale 38 3 2" xfId="1814" xr:uid="{00000000-0005-0000-0000-00006F0F0000}"/>
    <cellStyle name="Percentuale 38 3 2 2" xfId="4393" xr:uid="{00000000-0005-0000-0000-0000700F0000}"/>
    <cellStyle name="Percentuale 38 3 3" xfId="1815" xr:uid="{00000000-0005-0000-0000-0000710F0000}"/>
    <cellStyle name="Percentuale 38 3 3 2" xfId="3102" xr:uid="{00000000-0005-0000-0000-0000720F0000}"/>
    <cellStyle name="Percentuale 38 3 4" xfId="3101" xr:uid="{00000000-0005-0000-0000-0000730F0000}"/>
    <cellStyle name="Percentuale 38 4" xfId="1816" xr:uid="{00000000-0005-0000-0000-0000740F0000}"/>
    <cellStyle name="Percentuale 38 4 2" xfId="1817" xr:uid="{00000000-0005-0000-0000-0000750F0000}"/>
    <cellStyle name="Percentuale 38 4 2 2" xfId="3104" xr:uid="{00000000-0005-0000-0000-0000760F0000}"/>
    <cellStyle name="Percentuale 38 4 3" xfId="3103" xr:uid="{00000000-0005-0000-0000-0000770F0000}"/>
    <cellStyle name="Percentuale 38 5" xfId="1818" xr:uid="{00000000-0005-0000-0000-0000780F0000}"/>
    <cellStyle name="Percentuale 39" xfId="391" xr:uid="{00000000-0005-0000-0000-0000790F0000}"/>
    <cellStyle name="Percentuale 39 2" xfId="626" xr:uid="{00000000-0005-0000-0000-00007A0F0000}"/>
    <cellStyle name="Percentuale 39 2 2" xfId="3105" xr:uid="{00000000-0005-0000-0000-00007B0F0000}"/>
    <cellStyle name="Percentuale 39 3" xfId="1819" xr:uid="{00000000-0005-0000-0000-00007C0F0000}"/>
    <cellStyle name="Percentuale 39 3 2" xfId="1820" xr:uid="{00000000-0005-0000-0000-00007D0F0000}"/>
    <cellStyle name="Percentuale 39 3 2 2" xfId="4394" xr:uid="{00000000-0005-0000-0000-00007E0F0000}"/>
    <cellStyle name="Percentuale 39 3 3" xfId="1821" xr:uid="{00000000-0005-0000-0000-00007F0F0000}"/>
    <cellStyle name="Percentuale 39 3 3 2" xfId="3107" xr:uid="{00000000-0005-0000-0000-0000800F0000}"/>
    <cellStyle name="Percentuale 39 3 4" xfId="3106" xr:uid="{00000000-0005-0000-0000-0000810F0000}"/>
    <cellStyle name="Percentuale 39 4" xfId="1822" xr:uid="{00000000-0005-0000-0000-0000820F0000}"/>
    <cellStyle name="Percentuale 39 4 2" xfId="1823" xr:uid="{00000000-0005-0000-0000-0000830F0000}"/>
    <cellStyle name="Percentuale 39 4 2 2" xfId="3109" xr:uid="{00000000-0005-0000-0000-0000840F0000}"/>
    <cellStyle name="Percentuale 39 4 3" xfId="3108" xr:uid="{00000000-0005-0000-0000-0000850F0000}"/>
    <cellStyle name="Percentuale 39 5" xfId="1824" xr:uid="{00000000-0005-0000-0000-0000860F0000}"/>
    <cellStyle name="Percentuale 4" xfId="392" xr:uid="{00000000-0005-0000-0000-0000870F0000}"/>
    <cellStyle name="Percentuale 4 2" xfId="627" xr:uid="{00000000-0005-0000-0000-0000880F0000}"/>
    <cellStyle name="Percentuale 4 2 2" xfId="3110" xr:uid="{00000000-0005-0000-0000-0000890F0000}"/>
    <cellStyle name="Percentuale 4 3" xfId="1825" xr:uid="{00000000-0005-0000-0000-00008A0F0000}"/>
    <cellStyle name="Percentuale 4 3 2" xfId="1826" xr:uid="{00000000-0005-0000-0000-00008B0F0000}"/>
    <cellStyle name="Percentuale 4 3 2 2" xfId="4395" xr:uid="{00000000-0005-0000-0000-00008C0F0000}"/>
    <cellStyle name="Percentuale 4 3 3" xfId="1827" xr:uid="{00000000-0005-0000-0000-00008D0F0000}"/>
    <cellStyle name="Percentuale 4 3 3 2" xfId="3112" xr:uid="{00000000-0005-0000-0000-00008E0F0000}"/>
    <cellStyle name="Percentuale 4 3 4" xfId="3111" xr:uid="{00000000-0005-0000-0000-00008F0F0000}"/>
    <cellStyle name="Percentuale 4 4" xfId="1828" xr:uid="{00000000-0005-0000-0000-0000900F0000}"/>
    <cellStyle name="Percentuale 4 4 2" xfId="1829" xr:uid="{00000000-0005-0000-0000-0000910F0000}"/>
    <cellStyle name="Percentuale 4 4 2 2" xfId="3114" xr:uid="{00000000-0005-0000-0000-0000920F0000}"/>
    <cellStyle name="Percentuale 4 4 3" xfId="3113" xr:uid="{00000000-0005-0000-0000-0000930F0000}"/>
    <cellStyle name="Percentuale 4 5" xfId="1830" xr:uid="{00000000-0005-0000-0000-0000940F0000}"/>
    <cellStyle name="Percentuale 40" xfId="393" xr:uid="{00000000-0005-0000-0000-0000950F0000}"/>
    <cellStyle name="Percentuale 40 2" xfId="628" xr:uid="{00000000-0005-0000-0000-0000960F0000}"/>
    <cellStyle name="Percentuale 40 2 2" xfId="3115" xr:uid="{00000000-0005-0000-0000-0000970F0000}"/>
    <cellStyle name="Percentuale 40 3" xfId="1831" xr:uid="{00000000-0005-0000-0000-0000980F0000}"/>
    <cellStyle name="Percentuale 40 3 2" xfId="1832" xr:uid="{00000000-0005-0000-0000-0000990F0000}"/>
    <cellStyle name="Percentuale 40 3 2 2" xfId="4396" xr:uid="{00000000-0005-0000-0000-00009A0F0000}"/>
    <cellStyle name="Percentuale 40 3 3" xfId="1833" xr:uid="{00000000-0005-0000-0000-00009B0F0000}"/>
    <cellStyle name="Percentuale 40 3 3 2" xfId="3117" xr:uid="{00000000-0005-0000-0000-00009C0F0000}"/>
    <cellStyle name="Percentuale 40 3 4" xfId="3116" xr:uid="{00000000-0005-0000-0000-00009D0F0000}"/>
    <cellStyle name="Percentuale 40 4" xfId="1834" xr:uid="{00000000-0005-0000-0000-00009E0F0000}"/>
    <cellStyle name="Percentuale 40 4 2" xfId="1835" xr:uid="{00000000-0005-0000-0000-00009F0F0000}"/>
    <cellStyle name="Percentuale 40 4 2 2" xfId="3119" xr:uid="{00000000-0005-0000-0000-0000A00F0000}"/>
    <cellStyle name="Percentuale 40 4 3" xfId="3118" xr:uid="{00000000-0005-0000-0000-0000A10F0000}"/>
    <cellStyle name="Percentuale 40 5" xfId="1836" xr:uid="{00000000-0005-0000-0000-0000A20F0000}"/>
    <cellStyle name="Percentuale 41" xfId="394" xr:uid="{00000000-0005-0000-0000-0000A30F0000}"/>
    <cellStyle name="Percentuale 41 2" xfId="629" xr:uid="{00000000-0005-0000-0000-0000A40F0000}"/>
    <cellStyle name="Percentuale 41 2 2" xfId="3120" xr:uid="{00000000-0005-0000-0000-0000A50F0000}"/>
    <cellStyle name="Percentuale 41 3" xfId="1837" xr:uid="{00000000-0005-0000-0000-0000A60F0000}"/>
    <cellStyle name="Percentuale 41 3 2" xfId="1838" xr:uid="{00000000-0005-0000-0000-0000A70F0000}"/>
    <cellStyle name="Percentuale 41 3 2 2" xfId="4397" xr:uid="{00000000-0005-0000-0000-0000A80F0000}"/>
    <cellStyle name="Percentuale 41 3 3" xfId="1839" xr:uid="{00000000-0005-0000-0000-0000A90F0000}"/>
    <cellStyle name="Percentuale 41 3 3 2" xfId="3122" xr:uid="{00000000-0005-0000-0000-0000AA0F0000}"/>
    <cellStyle name="Percentuale 41 3 4" xfId="3121" xr:uid="{00000000-0005-0000-0000-0000AB0F0000}"/>
    <cellStyle name="Percentuale 41 4" xfId="1840" xr:uid="{00000000-0005-0000-0000-0000AC0F0000}"/>
    <cellStyle name="Percentuale 41 4 2" xfId="1841" xr:uid="{00000000-0005-0000-0000-0000AD0F0000}"/>
    <cellStyle name="Percentuale 41 4 2 2" xfId="3124" xr:uid="{00000000-0005-0000-0000-0000AE0F0000}"/>
    <cellStyle name="Percentuale 41 4 3" xfId="3123" xr:uid="{00000000-0005-0000-0000-0000AF0F0000}"/>
    <cellStyle name="Percentuale 41 5" xfId="1842" xr:uid="{00000000-0005-0000-0000-0000B00F0000}"/>
    <cellStyle name="Percentuale 42" xfId="395" xr:uid="{00000000-0005-0000-0000-0000B10F0000}"/>
    <cellStyle name="Percentuale 42 2" xfId="630" xr:uid="{00000000-0005-0000-0000-0000B20F0000}"/>
    <cellStyle name="Percentuale 42 2 2" xfId="3125" xr:uid="{00000000-0005-0000-0000-0000B30F0000}"/>
    <cellStyle name="Percentuale 42 3" xfId="1843" xr:uid="{00000000-0005-0000-0000-0000B40F0000}"/>
    <cellStyle name="Percentuale 42 3 2" xfId="1844" xr:uid="{00000000-0005-0000-0000-0000B50F0000}"/>
    <cellStyle name="Percentuale 42 3 2 2" xfId="4398" xr:uid="{00000000-0005-0000-0000-0000B60F0000}"/>
    <cellStyle name="Percentuale 42 3 3" xfId="1845" xr:uid="{00000000-0005-0000-0000-0000B70F0000}"/>
    <cellStyle name="Percentuale 42 3 3 2" xfId="3127" xr:uid="{00000000-0005-0000-0000-0000B80F0000}"/>
    <cellStyle name="Percentuale 42 3 4" xfId="3126" xr:uid="{00000000-0005-0000-0000-0000B90F0000}"/>
    <cellStyle name="Percentuale 42 4" xfId="1846" xr:uid="{00000000-0005-0000-0000-0000BA0F0000}"/>
    <cellStyle name="Percentuale 42 4 2" xfId="1847" xr:uid="{00000000-0005-0000-0000-0000BB0F0000}"/>
    <cellStyle name="Percentuale 42 4 2 2" xfId="3129" xr:uid="{00000000-0005-0000-0000-0000BC0F0000}"/>
    <cellStyle name="Percentuale 42 4 3" xfId="3128" xr:uid="{00000000-0005-0000-0000-0000BD0F0000}"/>
    <cellStyle name="Percentuale 42 5" xfId="1848" xr:uid="{00000000-0005-0000-0000-0000BE0F0000}"/>
    <cellStyle name="Percentuale 43" xfId="396" xr:uid="{00000000-0005-0000-0000-0000BF0F0000}"/>
    <cellStyle name="Percentuale 43 2" xfId="631" xr:uid="{00000000-0005-0000-0000-0000C00F0000}"/>
    <cellStyle name="Percentuale 43 2 2" xfId="3130" xr:uid="{00000000-0005-0000-0000-0000C10F0000}"/>
    <cellStyle name="Percentuale 43 3" xfId="1849" xr:uid="{00000000-0005-0000-0000-0000C20F0000}"/>
    <cellStyle name="Percentuale 43 3 2" xfId="1850" xr:uid="{00000000-0005-0000-0000-0000C30F0000}"/>
    <cellStyle name="Percentuale 43 3 2 2" xfId="4399" xr:uid="{00000000-0005-0000-0000-0000C40F0000}"/>
    <cellStyle name="Percentuale 43 3 3" xfId="1851" xr:uid="{00000000-0005-0000-0000-0000C50F0000}"/>
    <cellStyle name="Percentuale 43 3 3 2" xfId="3132" xr:uid="{00000000-0005-0000-0000-0000C60F0000}"/>
    <cellStyle name="Percentuale 43 3 4" xfId="3131" xr:uid="{00000000-0005-0000-0000-0000C70F0000}"/>
    <cellStyle name="Percentuale 43 4" xfId="1852" xr:uid="{00000000-0005-0000-0000-0000C80F0000}"/>
    <cellStyle name="Percentuale 43 4 2" xfId="1853" xr:uid="{00000000-0005-0000-0000-0000C90F0000}"/>
    <cellStyle name="Percentuale 43 4 2 2" xfId="3134" xr:uid="{00000000-0005-0000-0000-0000CA0F0000}"/>
    <cellStyle name="Percentuale 43 4 3" xfId="3133" xr:uid="{00000000-0005-0000-0000-0000CB0F0000}"/>
    <cellStyle name="Percentuale 43 5" xfId="1854" xr:uid="{00000000-0005-0000-0000-0000CC0F0000}"/>
    <cellStyle name="Percentuale 44" xfId="397" xr:uid="{00000000-0005-0000-0000-0000CD0F0000}"/>
    <cellStyle name="Percentuale 44 2" xfId="632" xr:uid="{00000000-0005-0000-0000-0000CE0F0000}"/>
    <cellStyle name="Percentuale 44 2 2" xfId="3135" xr:uid="{00000000-0005-0000-0000-0000CF0F0000}"/>
    <cellStyle name="Percentuale 44 3" xfId="1855" xr:uid="{00000000-0005-0000-0000-0000D00F0000}"/>
    <cellStyle name="Percentuale 44 3 2" xfId="1856" xr:uid="{00000000-0005-0000-0000-0000D10F0000}"/>
    <cellStyle name="Percentuale 44 3 2 2" xfId="4400" xr:uid="{00000000-0005-0000-0000-0000D20F0000}"/>
    <cellStyle name="Percentuale 44 3 3" xfId="1857" xr:uid="{00000000-0005-0000-0000-0000D30F0000}"/>
    <cellStyle name="Percentuale 44 3 3 2" xfId="3137" xr:uid="{00000000-0005-0000-0000-0000D40F0000}"/>
    <cellStyle name="Percentuale 44 3 4" xfId="3136" xr:uid="{00000000-0005-0000-0000-0000D50F0000}"/>
    <cellStyle name="Percentuale 44 4" xfId="1858" xr:uid="{00000000-0005-0000-0000-0000D60F0000}"/>
    <cellStyle name="Percentuale 44 4 2" xfId="1859" xr:uid="{00000000-0005-0000-0000-0000D70F0000}"/>
    <cellStyle name="Percentuale 44 4 2 2" xfId="3139" xr:uid="{00000000-0005-0000-0000-0000D80F0000}"/>
    <cellStyle name="Percentuale 44 4 3" xfId="3138" xr:uid="{00000000-0005-0000-0000-0000D90F0000}"/>
    <cellStyle name="Percentuale 44 5" xfId="1860" xr:uid="{00000000-0005-0000-0000-0000DA0F0000}"/>
    <cellStyle name="Percentuale 45" xfId="398" xr:uid="{00000000-0005-0000-0000-0000DB0F0000}"/>
    <cellStyle name="Percentuale 45 2" xfId="633" xr:uid="{00000000-0005-0000-0000-0000DC0F0000}"/>
    <cellStyle name="Percentuale 45 2 2" xfId="3140" xr:uid="{00000000-0005-0000-0000-0000DD0F0000}"/>
    <cellStyle name="Percentuale 45 3" xfId="1861" xr:uid="{00000000-0005-0000-0000-0000DE0F0000}"/>
    <cellStyle name="Percentuale 45 3 2" xfId="1862" xr:uid="{00000000-0005-0000-0000-0000DF0F0000}"/>
    <cellStyle name="Percentuale 45 3 2 2" xfId="4401" xr:uid="{00000000-0005-0000-0000-0000E00F0000}"/>
    <cellStyle name="Percentuale 45 3 3" xfId="1863" xr:uid="{00000000-0005-0000-0000-0000E10F0000}"/>
    <cellStyle name="Percentuale 45 3 3 2" xfId="3142" xr:uid="{00000000-0005-0000-0000-0000E20F0000}"/>
    <cellStyle name="Percentuale 45 3 4" xfId="3141" xr:uid="{00000000-0005-0000-0000-0000E30F0000}"/>
    <cellStyle name="Percentuale 45 4" xfId="1864" xr:uid="{00000000-0005-0000-0000-0000E40F0000}"/>
    <cellStyle name="Percentuale 45 4 2" xfId="1865" xr:uid="{00000000-0005-0000-0000-0000E50F0000}"/>
    <cellStyle name="Percentuale 45 4 2 2" xfId="3144" xr:uid="{00000000-0005-0000-0000-0000E60F0000}"/>
    <cellStyle name="Percentuale 45 4 3" xfId="3143" xr:uid="{00000000-0005-0000-0000-0000E70F0000}"/>
    <cellStyle name="Percentuale 45 5" xfId="1866" xr:uid="{00000000-0005-0000-0000-0000E80F0000}"/>
    <cellStyle name="Percentuale 46" xfId="399" xr:uid="{00000000-0005-0000-0000-0000E90F0000}"/>
    <cellStyle name="Percentuale 46 2" xfId="634" xr:uid="{00000000-0005-0000-0000-0000EA0F0000}"/>
    <cellStyle name="Percentuale 46 2 2" xfId="3145" xr:uid="{00000000-0005-0000-0000-0000EB0F0000}"/>
    <cellStyle name="Percentuale 46 3" xfId="1867" xr:uid="{00000000-0005-0000-0000-0000EC0F0000}"/>
    <cellStyle name="Percentuale 46 3 2" xfId="1868" xr:uid="{00000000-0005-0000-0000-0000ED0F0000}"/>
    <cellStyle name="Percentuale 46 3 2 2" xfId="4402" xr:uid="{00000000-0005-0000-0000-0000EE0F0000}"/>
    <cellStyle name="Percentuale 46 3 3" xfId="1869" xr:uid="{00000000-0005-0000-0000-0000EF0F0000}"/>
    <cellStyle name="Percentuale 46 3 3 2" xfId="3147" xr:uid="{00000000-0005-0000-0000-0000F00F0000}"/>
    <cellStyle name="Percentuale 46 3 4" xfId="3146" xr:uid="{00000000-0005-0000-0000-0000F10F0000}"/>
    <cellStyle name="Percentuale 46 4" xfId="1870" xr:uid="{00000000-0005-0000-0000-0000F20F0000}"/>
    <cellStyle name="Percentuale 46 4 2" xfId="1871" xr:uid="{00000000-0005-0000-0000-0000F30F0000}"/>
    <cellStyle name="Percentuale 46 4 2 2" xfId="3149" xr:uid="{00000000-0005-0000-0000-0000F40F0000}"/>
    <cellStyle name="Percentuale 46 4 3" xfId="3148" xr:uid="{00000000-0005-0000-0000-0000F50F0000}"/>
    <cellStyle name="Percentuale 46 5" xfId="1872" xr:uid="{00000000-0005-0000-0000-0000F60F0000}"/>
    <cellStyle name="Percentuale 47" xfId="400" xr:uid="{00000000-0005-0000-0000-0000F70F0000}"/>
    <cellStyle name="Percentuale 47 2" xfId="635" xr:uid="{00000000-0005-0000-0000-0000F80F0000}"/>
    <cellStyle name="Percentuale 47 2 2" xfId="3150" xr:uid="{00000000-0005-0000-0000-0000F90F0000}"/>
    <cellStyle name="Percentuale 47 3" xfId="1873" xr:uid="{00000000-0005-0000-0000-0000FA0F0000}"/>
    <cellStyle name="Percentuale 47 3 2" xfId="1874" xr:uid="{00000000-0005-0000-0000-0000FB0F0000}"/>
    <cellStyle name="Percentuale 47 3 2 2" xfId="4403" xr:uid="{00000000-0005-0000-0000-0000FC0F0000}"/>
    <cellStyle name="Percentuale 47 3 3" xfId="1875" xr:uid="{00000000-0005-0000-0000-0000FD0F0000}"/>
    <cellStyle name="Percentuale 47 3 3 2" xfId="3152" xr:uid="{00000000-0005-0000-0000-0000FE0F0000}"/>
    <cellStyle name="Percentuale 47 3 4" xfId="3151" xr:uid="{00000000-0005-0000-0000-0000FF0F0000}"/>
    <cellStyle name="Percentuale 47 4" xfId="1876" xr:uid="{00000000-0005-0000-0000-000000100000}"/>
    <cellStyle name="Percentuale 47 4 2" xfId="1877" xr:uid="{00000000-0005-0000-0000-000001100000}"/>
    <cellStyle name="Percentuale 47 4 2 2" xfId="3154" xr:uid="{00000000-0005-0000-0000-000002100000}"/>
    <cellStyle name="Percentuale 47 4 3" xfId="3153" xr:uid="{00000000-0005-0000-0000-000003100000}"/>
    <cellStyle name="Percentuale 47 5" xfId="1878" xr:uid="{00000000-0005-0000-0000-000004100000}"/>
    <cellStyle name="Percentuale 48" xfId="401" xr:uid="{00000000-0005-0000-0000-000005100000}"/>
    <cellStyle name="Percentuale 48 2" xfId="636" xr:uid="{00000000-0005-0000-0000-000006100000}"/>
    <cellStyle name="Percentuale 48 2 2" xfId="3155" xr:uid="{00000000-0005-0000-0000-000007100000}"/>
    <cellStyle name="Percentuale 48 3" xfId="1879" xr:uid="{00000000-0005-0000-0000-000008100000}"/>
    <cellStyle name="Percentuale 48 3 2" xfId="1880" xr:uid="{00000000-0005-0000-0000-000009100000}"/>
    <cellStyle name="Percentuale 48 3 2 2" xfId="4404" xr:uid="{00000000-0005-0000-0000-00000A100000}"/>
    <cellStyle name="Percentuale 48 3 3" xfId="1881" xr:uid="{00000000-0005-0000-0000-00000B100000}"/>
    <cellStyle name="Percentuale 48 3 3 2" xfId="3157" xr:uid="{00000000-0005-0000-0000-00000C100000}"/>
    <cellStyle name="Percentuale 48 3 4" xfId="3156" xr:uid="{00000000-0005-0000-0000-00000D100000}"/>
    <cellStyle name="Percentuale 48 4" xfId="1882" xr:uid="{00000000-0005-0000-0000-00000E100000}"/>
    <cellStyle name="Percentuale 48 4 2" xfId="1883" xr:uid="{00000000-0005-0000-0000-00000F100000}"/>
    <cellStyle name="Percentuale 48 4 2 2" xfId="3159" xr:uid="{00000000-0005-0000-0000-000010100000}"/>
    <cellStyle name="Percentuale 48 4 3" xfId="3158" xr:uid="{00000000-0005-0000-0000-000011100000}"/>
    <cellStyle name="Percentuale 48 5" xfId="1884" xr:uid="{00000000-0005-0000-0000-000012100000}"/>
    <cellStyle name="Percentuale 49" xfId="402" xr:uid="{00000000-0005-0000-0000-000013100000}"/>
    <cellStyle name="Percentuale 49 2" xfId="637" xr:uid="{00000000-0005-0000-0000-000014100000}"/>
    <cellStyle name="Percentuale 49 2 2" xfId="3160" xr:uid="{00000000-0005-0000-0000-000015100000}"/>
    <cellStyle name="Percentuale 49 3" xfId="1885" xr:uid="{00000000-0005-0000-0000-000016100000}"/>
    <cellStyle name="Percentuale 49 3 2" xfId="1886" xr:uid="{00000000-0005-0000-0000-000017100000}"/>
    <cellStyle name="Percentuale 49 3 2 2" xfId="4405" xr:uid="{00000000-0005-0000-0000-000018100000}"/>
    <cellStyle name="Percentuale 49 3 3" xfId="1887" xr:uid="{00000000-0005-0000-0000-000019100000}"/>
    <cellStyle name="Percentuale 49 3 3 2" xfId="3162" xr:uid="{00000000-0005-0000-0000-00001A100000}"/>
    <cellStyle name="Percentuale 49 3 4" xfId="3161" xr:uid="{00000000-0005-0000-0000-00001B100000}"/>
    <cellStyle name="Percentuale 49 4" xfId="1888" xr:uid="{00000000-0005-0000-0000-00001C100000}"/>
    <cellStyle name="Percentuale 49 4 2" xfId="1889" xr:uid="{00000000-0005-0000-0000-00001D100000}"/>
    <cellStyle name="Percentuale 49 4 2 2" xfId="3164" xr:uid="{00000000-0005-0000-0000-00001E100000}"/>
    <cellStyle name="Percentuale 49 4 3" xfId="3163" xr:uid="{00000000-0005-0000-0000-00001F100000}"/>
    <cellStyle name="Percentuale 49 5" xfId="1890" xr:uid="{00000000-0005-0000-0000-000020100000}"/>
    <cellStyle name="Percentuale 5" xfId="403" xr:uid="{00000000-0005-0000-0000-000021100000}"/>
    <cellStyle name="Percentuale 5 2" xfId="638" xr:uid="{00000000-0005-0000-0000-000022100000}"/>
    <cellStyle name="Percentuale 5 2 2" xfId="3165" xr:uid="{00000000-0005-0000-0000-000023100000}"/>
    <cellStyle name="Percentuale 5 3" xfId="1891" xr:uid="{00000000-0005-0000-0000-000024100000}"/>
    <cellStyle name="Percentuale 5 3 2" xfId="1892" xr:uid="{00000000-0005-0000-0000-000025100000}"/>
    <cellStyle name="Percentuale 5 3 2 2" xfId="4406" xr:uid="{00000000-0005-0000-0000-000026100000}"/>
    <cellStyle name="Percentuale 5 3 3" xfId="1893" xr:uid="{00000000-0005-0000-0000-000027100000}"/>
    <cellStyle name="Percentuale 5 3 3 2" xfId="3167" xr:uid="{00000000-0005-0000-0000-000028100000}"/>
    <cellStyle name="Percentuale 5 3 4" xfId="3166" xr:uid="{00000000-0005-0000-0000-000029100000}"/>
    <cellStyle name="Percentuale 5 4" xfId="1894" xr:uid="{00000000-0005-0000-0000-00002A100000}"/>
    <cellStyle name="Percentuale 5 4 2" xfId="1895" xr:uid="{00000000-0005-0000-0000-00002B100000}"/>
    <cellStyle name="Percentuale 5 4 2 2" xfId="3169" xr:uid="{00000000-0005-0000-0000-00002C100000}"/>
    <cellStyle name="Percentuale 5 4 3" xfId="3168" xr:uid="{00000000-0005-0000-0000-00002D100000}"/>
    <cellStyle name="Percentuale 5 5" xfId="1896" xr:uid="{00000000-0005-0000-0000-00002E100000}"/>
    <cellStyle name="Percentuale 50" xfId="404" xr:uid="{00000000-0005-0000-0000-00002F100000}"/>
    <cellStyle name="Percentuale 50 2" xfId="639" xr:uid="{00000000-0005-0000-0000-000030100000}"/>
    <cellStyle name="Percentuale 50 2 2" xfId="3170" xr:uid="{00000000-0005-0000-0000-000031100000}"/>
    <cellStyle name="Percentuale 50 3" xfId="1897" xr:uid="{00000000-0005-0000-0000-000032100000}"/>
    <cellStyle name="Percentuale 50 3 2" xfId="1898" xr:uid="{00000000-0005-0000-0000-000033100000}"/>
    <cellStyle name="Percentuale 50 3 2 2" xfId="4407" xr:uid="{00000000-0005-0000-0000-000034100000}"/>
    <cellStyle name="Percentuale 50 3 3" xfId="1899" xr:uid="{00000000-0005-0000-0000-000035100000}"/>
    <cellStyle name="Percentuale 50 3 3 2" xfId="3172" xr:uid="{00000000-0005-0000-0000-000036100000}"/>
    <cellStyle name="Percentuale 50 3 4" xfId="3171" xr:uid="{00000000-0005-0000-0000-000037100000}"/>
    <cellStyle name="Percentuale 50 4" xfId="1900" xr:uid="{00000000-0005-0000-0000-000038100000}"/>
    <cellStyle name="Percentuale 50 4 2" xfId="1901" xr:uid="{00000000-0005-0000-0000-000039100000}"/>
    <cellStyle name="Percentuale 50 4 2 2" xfId="3174" xr:uid="{00000000-0005-0000-0000-00003A100000}"/>
    <cellStyle name="Percentuale 50 4 3" xfId="3173" xr:uid="{00000000-0005-0000-0000-00003B100000}"/>
    <cellStyle name="Percentuale 50 5" xfId="1902" xr:uid="{00000000-0005-0000-0000-00003C100000}"/>
    <cellStyle name="Percentuale 51" xfId="405" xr:uid="{00000000-0005-0000-0000-00003D100000}"/>
    <cellStyle name="Percentuale 51 2" xfId="640" xr:uid="{00000000-0005-0000-0000-00003E100000}"/>
    <cellStyle name="Percentuale 51 2 2" xfId="3175" xr:uid="{00000000-0005-0000-0000-00003F100000}"/>
    <cellStyle name="Percentuale 51 3" xfId="1903" xr:uid="{00000000-0005-0000-0000-000040100000}"/>
    <cellStyle name="Percentuale 51 3 2" xfId="1904" xr:uid="{00000000-0005-0000-0000-000041100000}"/>
    <cellStyle name="Percentuale 51 3 2 2" xfId="4408" xr:uid="{00000000-0005-0000-0000-000042100000}"/>
    <cellStyle name="Percentuale 51 3 3" xfId="1905" xr:uid="{00000000-0005-0000-0000-000043100000}"/>
    <cellStyle name="Percentuale 51 3 3 2" xfId="3177" xr:uid="{00000000-0005-0000-0000-000044100000}"/>
    <cellStyle name="Percentuale 51 3 4" xfId="3176" xr:uid="{00000000-0005-0000-0000-000045100000}"/>
    <cellStyle name="Percentuale 51 4" xfId="1906" xr:uid="{00000000-0005-0000-0000-000046100000}"/>
    <cellStyle name="Percentuale 51 4 2" xfId="1907" xr:uid="{00000000-0005-0000-0000-000047100000}"/>
    <cellStyle name="Percentuale 51 4 2 2" xfId="3179" xr:uid="{00000000-0005-0000-0000-000048100000}"/>
    <cellStyle name="Percentuale 51 4 3" xfId="3178" xr:uid="{00000000-0005-0000-0000-000049100000}"/>
    <cellStyle name="Percentuale 51 5" xfId="1908" xr:uid="{00000000-0005-0000-0000-00004A100000}"/>
    <cellStyle name="Percentuale 52" xfId="406" xr:uid="{00000000-0005-0000-0000-00004B100000}"/>
    <cellStyle name="Percentuale 52 2" xfId="641" xr:uid="{00000000-0005-0000-0000-00004C100000}"/>
    <cellStyle name="Percentuale 52 2 2" xfId="3180" xr:uid="{00000000-0005-0000-0000-00004D100000}"/>
    <cellStyle name="Percentuale 52 3" xfId="1909" xr:uid="{00000000-0005-0000-0000-00004E100000}"/>
    <cellStyle name="Percentuale 52 3 2" xfId="1910" xr:uid="{00000000-0005-0000-0000-00004F100000}"/>
    <cellStyle name="Percentuale 52 3 2 2" xfId="4409" xr:uid="{00000000-0005-0000-0000-000050100000}"/>
    <cellStyle name="Percentuale 52 3 3" xfId="1911" xr:uid="{00000000-0005-0000-0000-000051100000}"/>
    <cellStyle name="Percentuale 52 3 3 2" xfId="3182" xr:uid="{00000000-0005-0000-0000-000052100000}"/>
    <cellStyle name="Percentuale 52 3 4" xfId="3181" xr:uid="{00000000-0005-0000-0000-000053100000}"/>
    <cellStyle name="Percentuale 52 4" xfId="1912" xr:uid="{00000000-0005-0000-0000-000054100000}"/>
    <cellStyle name="Percentuale 52 4 2" xfId="1913" xr:uid="{00000000-0005-0000-0000-000055100000}"/>
    <cellStyle name="Percentuale 52 4 2 2" xfId="3184" xr:uid="{00000000-0005-0000-0000-000056100000}"/>
    <cellStyle name="Percentuale 52 4 3" xfId="3183" xr:uid="{00000000-0005-0000-0000-000057100000}"/>
    <cellStyle name="Percentuale 52 5" xfId="1914" xr:uid="{00000000-0005-0000-0000-000058100000}"/>
    <cellStyle name="Percentuale 53" xfId="407" xr:uid="{00000000-0005-0000-0000-000059100000}"/>
    <cellStyle name="Percentuale 53 2" xfId="642" xr:uid="{00000000-0005-0000-0000-00005A100000}"/>
    <cellStyle name="Percentuale 53 2 2" xfId="3185" xr:uid="{00000000-0005-0000-0000-00005B100000}"/>
    <cellStyle name="Percentuale 53 3" xfId="1915" xr:uid="{00000000-0005-0000-0000-00005C100000}"/>
    <cellStyle name="Percentuale 53 3 2" xfId="1916" xr:uid="{00000000-0005-0000-0000-00005D100000}"/>
    <cellStyle name="Percentuale 53 3 2 2" xfId="4410" xr:uid="{00000000-0005-0000-0000-00005E100000}"/>
    <cellStyle name="Percentuale 53 3 3" xfId="1917" xr:uid="{00000000-0005-0000-0000-00005F100000}"/>
    <cellStyle name="Percentuale 53 3 3 2" xfId="3187" xr:uid="{00000000-0005-0000-0000-000060100000}"/>
    <cellStyle name="Percentuale 53 3 4" xfId="3186" xr:uid="{00000000-0005-0000-0000-000061100000}"/>
    <cellStyle name="Percentuale 53 4" xfId="1918" xr:uid="{00000000-0005-0000-0000-000062100000}"/>
    <cellStyle name="Percentuale 53 4 2" xfId="1919" xr:uid="{00000000-0005-0000-0000-000063100000}"/>
    <cellStyle name="Percentuale 53 4 2 2" xfId="3189" xr:uid="{00000000-0005-0000-0000-000064100000}"/>
    <cellStyle name="Percentuale 53 4 3" xfId="3188" xr:uid="{00000000-0005-0000-0000-000065100000}"/>
    <cellStyle name="Percentuale 53 5" xfId="1920" xr:uid="{00000000-0005-0000-0000-000066100000}"/>
    <cellStyle name="Percentuale 54" xfId="408" xr:uid="{00000000-0005-0000-0000-000067100000}"/>
    <cellStyle name="Percentuale 54 2" xfId="643" xr:uid="{00000000-0005-0000-0000-000068100000}"/>
    <cellStyle name="Percentuale 54 2 2" xfId="3190" xr:uid="{00000000-0005-0000-0000-000069100000}"/>
    <cellStyle name="Percentuale 54 3" xfId="1921" xr:uid="{00000000-0005-0000-0000-00006A100000}"/>
    <cellStyle name="Percentuale 54 3 2" xfId="1922" xr:uid="{00000000-0005-0000-0000-00006B100000}"/>
    <cellStyle name="Percentuale 54 3 2 2" xfId="4411" xr:uid="{00000000-0005-0000-0000-00006C100000}"/>
    <cellStyle name="Percentuale 54 3 3" xfId="1923" xr:uid="{00000000-0005-0000-0000-00006D100000}"/>
    <cellStyle name="Percentuale 54 3 3 2" xfId="3192" xr:uid="{00000000-0005-0000-0000-00006E100000}"/>
    <cellStyle name="Percentuale 54 3 4" xfId="3191" xr:uid="{00000000-0005-0000-0000-00006F100000}"/>
    <cellStyle name="Percentuale 54 4" xfId="1924" xr:uid="{00000000-0005-0000-0000-000070100000}"/>
    <cellStyle name="Percentuale 54 4 2" xfId="1925" xr:uid="{00000000-0005-0000-0000-000071100000}"/>
    <cellStyle name="Percentuale 54 4 2 2" xfId="3194" xr:uid="{00000000-0005-0000-0000-000072100000}"/>
    <cellStyle name="Percentuale 54 4 3" xfId="3193" xr:uid="{00000000-0005-0000-0000-000073100000}"/>
    <cellStyle name="Percentuale 54 5" xfId="1926" xr:uid="{00000000-0005-0000-0000-000074100000}"/>
    <cellStyle name="Percentuale 55" xfId="409" xr:uid="{00000000-0005-0000-0000-000075100000}"/>
    <cellStyle name="Percentuale 55 2" xfId="644" xr:uid="{00000000-0005-0000-0000-000076100000}"/>
    <cellStyle name="Percentuale 55 2 2" xfId="3195" xr:uid="{00000000-0005-0000-0000-000077100000}"/>
    <cellStyle name="Percentuale 55 3" xfId="1927" xr:uid="{00000000-0005-0000-0000-000078100000}"/>
    <cellStyle name="Percentuale 55 3 2" xfId="1928" xr:uid="{00000000-0005-0000-0000-000079100000}"/>
    <cellStyle name="Percentuale 55 3 2 2" xfId="4412" xr:uid="{00000000-0005-0000-0000-00007A100000}"/>
    <cellStyle name="Percentuale 55 3 3" xfId="1929" xr:uid="{00000000-0005-0000-0000-00007B100000}"/>
    <cellStyle name="Percentuale 55 3 3 2" xfId="3197" xr:uid="{00000000-0005-0000-0000-00007C100000}"/>
    <cellStyle name="Percentuale 55 3 4" xfId="3196" xr:uid="{00000000-0005-0000-0000-00007D100000}"/>
    <cellStyle name="Percentuale 55 4" xfId="1930" xr:uid="{00000000-0005-0000-0000-00007E100000}"/>
    <cellStyle name="Percentuale 55 4 2" xfId="1931" xr:uid="{00000000-0005-0000-0000-00007F100000}"/>
    <cellStyle name="Percentuale 55 4 2 2" xfId="3199" xr:uid="{00000000-0005-0000-0000-000080100000}"/>
    <cellStyle name="Percentuale 55 4 3" xfId="3198" xr:uid="{00000000-0005-0000-0000-000081100000}"/>
    <cellStyle name="Percentuale 55 5" xfId="1932" xr:uid="{00000000-0005-0000-0000-000082100000}"/>
    <cellStyle name="Percentuale 56" xfId="410" xr:uid="{00000000-0005-0000-0000-000083100000}"/>
    <cellStyle name="Percentuale 56 2" xfId="645" xr:uid="{00000000-0005-0000-0000-000084100000}"/>
    <cellStyle name="Percentuale 56 2 2" xfId="3200" xr:uid="{00000000-0005-0000-0000-000085100000}"/>
    <cellStyle name="Percentuale 56 3" xfId="1933" xr:uid="{00000000-0005-0000-0000-000086100000}"/>
    <cellStyle name="Percentuale 56 3 2" xfId="1934" xr:uid="{00000000-0005-0000-0000-000087100000}"/>
    <cellStyle name="Percentuale 56 3 2 2" xfId="4413" xr:uid="{00000000-0005-0000-0000-000088100000}"/>
    <cellStyle name="Percentuale 56 3 3" xfId="1935" xr:uid="{00000000-0005-0000-0000-000089100000}"/>
    <cellStyle name="Percentuale 56 3 3 2" xfId="3202" xr:uid="{00000000-0005-0000-0000-00008A100000}"/>
    <cellStyle name="Percentuale 56 3 4" xfId="3201" xr:uid="{00000000-0005-0000-0000-00008B100000}"/>
    <cellStyle name="Percentuale 56 4" xfId="1936" xr:uid="{00000000-0005-0000-0000-00008C100000}"/>
    <cellStyle name="Percentuale 56 4 2" xfId="1937" xr:uid="{00000000-0005-0000-0000-00008D100000}"/>
    <cellStyle name="Percentuale 56 4 2 2" xfId="3204" xr:uid="{00000000-0005-0000-0000-00008E100000}"/>
    <cellStyle name="Percentuale 56 4 3" xfId="3203" xr:uid="{00000000-0005-0000-0000-00008F100000}"/>
    <cellStyle name="Percentuale 56 5" xfId="1938" xr:uid="{00000000-0005-0000-0000-000090100000}"/>
    <cellStyle name="Percentuale 57" xfId="411" xr:uid="{00000000-0005-0000-0000-000091100000}"/>
    <cellStyle name="Percentuale 57 2" xfId="646" xr:uid="{00000000-0005-0000-0000-000092100000}"/>
    <cellStyle name="Percentuale 57 2 2" xfId="3205" xr:uid="{00000000-0005-0000-0000-000093100000}"/>
    <cellStyle name="Percentuale 57 3" xfId="1939" xr:uid="{00000000-0005-0000-0000-000094100000}"/>
    <cellStyle name="Percentuale 57 3 2" xfId="1940" xr:uid="{00000000-0005-0000-0000-000095100000}"/>
    <cellStyle name="Percentuale 57 3 2 2" xfId="4414" xr:uid="{00000000-0005-0000-0000-000096100000}"/>
    <cellStyle name="Percentuale 57 3 3" xfId="1941" xr:uid="{00000000-0005-0000-0000-000097100000}"/>
    <cellStyle name="Percentuale 57 3 3 2" xfId="3207" xr:uid="{00000000-0005-0000-0000-000098100000}"/>
    <cellStyle name="Percentuale 57 3 4" xfId="3206" xr:uid="{00000000-0005-0000-0000-000099100000}"/>
    <cellStyle name="Percentuale 57 4" xfId="1942" xr:uid="{00000000-0005-0000-0000-00009A100000}"/>
    <cellStyle name="Percentuale 57 4 2" xfId="1943" xr:uid="{00000000-0005-0000-0000-00009B100000}"/>
    <cellStyle name="Percentuale 57 4 2 2" xfId="3209" xr:uid="{00000000-0005-0000-0000-00009C100000}"/>
    <cellStyle name="Percentuale 57 4 3" xfId="3208" xr:uid="{00000000-0005-0000-0000-00009D100000}"/>
    <cellStyle name="Percentuale 57 5" xfId="1944" xr:uid="{00000000-0005-0000-0000-00009E100000}"/>
    <cellStyle name="Percentuale 58" xfId="412" xr:uid="{00000000-0005-0000-0000-00009F100000}"/>
    <cellStyle name="Percentuale 58 2" xfId="647" xr:uid="{00000000-0005-0000-0000-0000A0100000}"/>
    <cellStyle name="Percentuale 58 2 2" xfId="3210" xr:uid="{00000000-0005-0000-0000-0000A1100000}"/>
    <cellStyle name="Percentuale 58 3" xfId="1945" xr:uid="{00000000-0005-0000-0000-0000A2100000}"/>
    <cellStyle name="Percentuale 58 3 2" xfId="1946" xr:uid="{00000000-0005-0000-0000-0000A3100000}"/>
    <cellStyle name="Percentuale 58 3 2 2" xfId="4415" xr:uid="{00000000-0005-0000-0000-0000A4100000}"/>
    <cellStyle name="Percentuale 58 3 3" xfId="1947" xr:uid="{00000000-0005-0000-0000-0000A5100000}"/>
    <cellStyle name="Percentuale 58 3 3 2" xfId="3212" xr:uid="{00000000-0005-0000-0000-0000A6100000}"/>
    <cellStyle name="Percentuale 58 3 4" xfId="3211" xr:uid="{00000000-0005-0000-0000-0000A7100000}"/>
    <cellStyle name="Percentuale 58 4" xfId="1948" xr:uid="{00000000-0005-0000-0000-0000A8100000}"/>
    <cellStyle name="Percentuale 58 4 2" xfId="1949" xr:uid="{00000000-0005-0000-0000-0000A9100000}"/>
    <cellStyle name="Percentuale 58 4 2 2" xfId="3214" xr:uid="{00000000-0005-0000-0000-0000AA100000}"/>
    <cellStyle name="Percentuale 58 4 3" xfId="3213" xr:uid="{00000000-0005-0000-0000-0000AB100000}"/>
    <cellStyle name="Percentuale 58 5" xfId="1950" xr:uid="{00000000-0005-0000-0000-0000AC100000}"/>
    <cellStyle name="Percentuale 59" xfId="413" xr:uid="{00000000-0005-0000-0000-0000AD100000}"/>
    <cellStyle name="Percentuale 59 2" xfId="648" xr:uid="{00000000-0005-0000-0000-0000AE100000}"/>
    <cellStyle name="Percentuale 59 2 2" xfId="3215" xr:uid="{00000000-0005-0000-0000-0000AF100000}"/>
    <cellStyle name="Percentuale 59 3" xfId="1951" xr:uid="{00000000-0005-0000-0000-0000B0100000}"/>
    <cellStyle name="Percentuale 59 3 2" xfId="1952" xr:uid="{00000000-0005-0000-0000-0000B1100000}"/>
    <cellStyle name="Percentuale 59 3 2 2" xfId="4416" xr:uid="{00000000-0005-0000-0000-0000B2100000}"/>
    <cellStyle name="Percentuale 59 3 3" xfId="1953" xr:uid="{00000000-0005-0000-0000-0000B3100000}"/>
    <cellStyle name="Percentuale 59 3 3 2" xfId="3217" xr:uid="{00000000-0005-0000-0000-0000B4100000}"/>
    <cellStyle name="Percentuale 59 3 4" xfId="3216" xr:uid="{00000000-0005-0000-0000-0000B5100000}"/>
    <cellStyle name="Percentuale 59 4" xfId="1954" xr:uid="{00000000-0005-0000-0000-0000B6100000}"/>
    <cellStyle name="Percentuale 59 4 2" xfId="1955" xr:uid="{00000000-0005-0000-0000-0000B7100000}"/>
    <cellStyle name="Percentuale 59 4 2 2" xfId="3219" xr:uid="{00000000-0005-0000-0000-0000B8100000}"/>
    <cellStyle name="Percentuale 59 4 3" xfId="3218" xr:uid="{00000000-0005-0000-0000-0000B9100000}"/>
    <cellStyle name="Percentuale 59 5" xfId="1956" xr:uid="{00000000-0005-0000-0000-0000BA100000}"/>
    <cellStyle name="Percentuale 6" xfId="414" xr:uid="{00000000-0005-0000-0000-0000BB100000}"/>
    <cellStyle name="Percentuale 6 2" xfId="649" xr:uid="{00000000-0005-0000-0000-0000BC100000}"/>
    <cellStyle name="Percentuale 6 2 2" xfId="3220" xr:uid="{00000000-0005-0000-0000-0000BD100000}"/>
    <cellStyle name="Percentuale 6 3" xfId="1957" xr:uid="{00000000-0005-0000-0000-0000BE100000}"/>
    <cellStyle name="Percentuale 6 3 2" xfId="1958" xr:uid="{00000000-0005-0000-0000-0000BF100000}"/>
    <cellStyle name="Percentuale 6 3 2 2" xfId="4417" xr:uid="{00000000-0005-0000-0000-0000C0100000}"/>
    <cellStyle name="Percentuale 6 3 3" xfId="1959" xr:uid="{00000000-0005-0000-0000-0000C1100000}"/>
    <cellStyle name="Percentuale 6 3 3 2" xfId="3222" xr:uid="{00000000-0005-0000-0000-0000C2100000}"/>
    <cellStyle name="Percentuale 6 3 4" xfId="3221" xr:uid="{00000000-0005-0000-0000-0000C3100000}"/>
    <cellStyle name="Percentuale 6 4" xfId="1960" xr:uid="{00000000-0005-0000-0000-0000C4100000}"/>
    <cellStyle name="Percentuale 6 4 2" xfId="1961" xr:uid="{00000000-0005-0000-0000-0000C5100000}"/>
    <cellStyle name="Percentuale 6 4 2 2" xfId="3224" xr:uid="{00000000-0005-0000-0000-0000C6100000}"/>
    <cellStyle name="Percentuale 6 4 3" xfId="3223" xr:uid="{00000000-0005-0000-0000-0000C7100000}"/>
    <cellStyle name="Percentuale 6 5" xfId="1962" xr:uid="{00000000-0005-0000-0000-0000C8100000}"/>
    <cellStyle name="Percentuale 60" xfId="415" xr:uid="{00000000-0005-0000-0000-0000C9100000}"/>
    <cellStyle name="Percentuale 60 2" xfId="650" xr:uid="{00000000-0005-0000-0000-0000CA100000}"/>
    <cellStyle name="Percentuale 60 2 2" xfId="3225" xr:uid="{00000000-0005-0000-0000-0000CB100000}"/>
    <cellStyle name="Percentuale 60 3" xfId="1963" xr:uid="{00000000-0005-0000-0000-0000CC100000}"/>
    <cellStyle name="Percentuale 60 3 2" xfId="1964" xr:uid="{00000000-0005-0000-0000-0000CD100000}"/>
    <cellStyle name="Percentuale 60 3 2 2" xfId="4418" xr:uid="{00000000-0005-0000-0000-0000CE100000}"/>
    <cellStyle name="Percentuale 60 3 3" xfId="1965" xr:uid="{00000000-0005-0000-0000-0000CF100000}"/>
    <cellStyle name="Percentuale 60 3 3 2" xfId="3227" xr:uid="{00000000-0005-0000-0000-0000D0100000}"/>
    <cellStyle name="Percentuale 60 3 4" xfId="3226" xr:uid="{00000000-0005-0000-0000-0000D1100000}"/>
    <cellStyle name="Percentuale 60 4" xfId="1966" xr:uid="{00000000-0005-0000-0000-0000D2100000}"/>
    <cellStyle name="Percentuale 60 4 2" xfId="1967" xr:uid="{00000000-0005-0000-0000-0000D3100000}"/>
    <cellStyle name="Percentuale 60 4 2 2" xfId="3229" xr:uid="{00000000-0005-0000-0000-0000D4100000}"/>
    <cellStyle name="Percentuale 60 4 3" xfId="3228" xr:uid="{00000000-0005-0000-0000-0000D5100000}"/>
    <cellStyle name="Percentuale 60 5" xfId="1968" xr:uid="{00000000-0005-0000-0000-0000D6100000}"/>
    <cellStyle name="Percentuale 61" xfId="416" xr:uid="{00000000-0005-0000-0000-0000D7100000}"/>
    <cellStyle name="Percentuale 61 2" xfId="651" xr:uid="{00000000-0005-0000-0000-0000D8100000}"/>
    <cellStyle name="Percentuale 61 2 2" xfId="3230" xr:uid="{00000000-0005-0000-0000-0000D9100000}"/>
    <cellStyle name="Percentuale 61 3" xfId="1969" xr:uid="{00000000-0005-0000-0000-0000DA100000}"/>
    <cellStyle name="Percentuale 61 3 2" xfId="1970" xr:uid="{00000000-0005-0000-0000-0000DB100000}"/>
    <cellStyle name="Percentuale 61 3 2 2" xfId="4419" xr:uid="{00000000-0005-0000-0000-0000DC100000}"/>
    <cellStyle name="Percentuale 61 3 3" xfId="1971" xr:uid="{00000000-0005-0000-0000-0000DD100000}"/>
    <cellStyle name="Percentuale 61 3 3 2" xfId="3232" xr:uid="{00000000-0005-0000-0000-0000DE100000}"/>
    <cellStyle name="Percentuale 61 3 4" xfId="3231" xr:uid="{00000000-0005-0000-0000-0000DF100000}"/>
    <cellStyle name="Percentuale 61 4" xfId="1972" xr:uid="{00000000-0005-0000-0000-0000E0100000}"/>
    <cellStyle name="Percentuale 61 4 2" xfId="1973" xr:uid="{00000000-0005-0000-0000-0000E1100000}"/>
    <cellStyle name="Percentuale 61 4 2 2" xfId="3234" xr:uid="{00000000-0005-0000-0000-0000E2100000}"/>
    <cellStyle name="Percentuale 61 4 3" xfId="3233" xr:uid="{00000000-0005-0000-0000-0000E3100000}"/>
    <cellStyle name="Percentuale 61 5" xfId="1974" xr:uid="{00000000-0005-0000-0000-0000E4100000}"/>
    <cellStyle name="Percentuale 62" xfId="417" xr:uid="{00000000-0005-0000-0000-0000E5100000}"/>
    <cellStyle name="Percentuale 62 2" xfId="3235" xr:uid="{00000000-0005-0000-0000-0000E6100000}"/>
    <cellStyle name="Percentuale 63" xfId="418" xr:uid="{00000000-0005-0000-0000-0000E7100000}"/>
    <cellStyle name="Percentuale 63 2" xfId="3236" xr:uid="{00000000-0005-0000-0000-0000E8100000}"/>
    <cellStyle name="Percentuale 64" xfId="419" xr:uid="{00000000-0005-0000-0000-0000E9100000}"/>
    <cellStyle name="Percentuale 64 2" xfId="3237" xr:uid="{00000000-0005-0000-0000-0000EA100000}"/>
    <cellStyle name="Percentuale 65" xfId="420" xr:uid="{00000000-0005-0000-0000-0000EB100000}"/>
    <cellStyle name="Percentuale 65 2" xfId="3238" xr:uid="{00000000-0005-0000-0000-0000EC100000}"/>
    <cellStyle name="Percentuale 66" xfId="421" xr:uid="{00000000-0005-0000-0000-0000ED100000}"/>
    <cellStyle name="Percentuale 66 2" xfId="3239" xr:uid="{00000000-0005-0000-0000-0000EE100000}"/>
    <cellStyle name="Percentuale 67" xfId="422" xr:uid="{00000000-0005-0000-0000-0000EF100000}"/>
    <cellStyle name="Percentuale 67 2" xfId="3240" xr:uid="{00000000-0005-0000-0000-0000F0100000}"/>
    <cellStyle name="Percentuale 68" xfId="423" xr:uid="{00000000-0005-0000-0000-0000F1100000}"/>
    <cellStyle name="Percentuale 68 2" xfId="652" xr:uid="{00000000-0005-0000-0000-0000F2100000}"/>
    <cellStyle name="Percentuale 68 2 2" xfId="3241" xr:uid="{00000000-0005-0000-0000-0000F3100000}"/>
    <cellStyle name="Percentuale 68 3" xfId="1975" xr:uid="{00000000-0005-0000-0000-0000F4100000}"/>
    <cellStyle name="Percentuale 68 3 2" xfId="1976" xr:uid="{00000000-0005-0000-0000-0000F5100000}"/>
    <cellStyle name="Percentuale 68 3 2 2" xfId="4420" xr:uid="{00000000-0005-0000-0000-0000F6100000}"/>
    <cellStyle name="Percentuale 68 3 3" xfId="1977" xr:uid="{00000000-0005-0000-0000-0000F7100000}"/>
    <cellStyle name="Percentuale 68 3 3 2" xfId="3243" xr:uid="{00000000-0005-0000-0000-0000F8100000}"/>
    <cellStyle name="Percentuale 68 3 4" xfId="3242" xr:uid="{00000000-0005-0000-0000-0000F9100000}"/>
    <cellStyle name="Percentuale 68 4" xfId="1978" xr:uid="{00000000-0005-0000-0000-0000FA100000}"/>
    <cellStyle name="Percentuale 68 4 2" xfId="1979" xr:uid="{00000000-0005-0000-0000-0000FB100000}"/>
    <cellStyle name="Percentuale 68 4 2 2" xfId="3245" xr:uid="{00000000-0005-0000-0000-0000FC100000}"/>
    <cellStyle name="Percentuale 68 4 3" xfId="3244" xr:uid="{00000000-0005-0000-0000-0000FD100000}"/>
    <cellStyle name="Percentuale 68 5" xfId="1980" xr:uid="{00000000-0005-0000-0000-0000FE100000}"/>
    <cellStyle name="Percentuale 69" xfId="424" xr:uid="{00000000-0005-0000-0000-0000FF100000}"/>
    <cellStyle name="Percentuale 69 2" xfId="653" xr:uid="{00000000-0005-0000-0000-000000110000}"/>
    <cellStyle name="Percentuale 69 2 2" xfId="3246" xr:uid="{00000000-0005-0000-0000-000001110000}"/>
    <cellStyle name="Percentuale 69 3" xfId="1981" xr:uid="{00000000-0005-0000-0000-000002110000}"/>
    <cellStyle name="Percentuale 69 3 2" xfId="1982" xr:uid="{00000000-0005-0000-0000-000003110000}"/>
    <cellStyle name="Percentuale 69 3 2 2" xfId="4421" xr:uid="{00000000-0005-0000-0000-000004110000}"/>
    <cellStyle name="Percentuale 69 3 3" xfId="1983" xr:uid="{00000000-0005-0000-0000-000005110000}"/>
    <cellStyle name="Percentuale 69 3 3 2" xfId="3248" xr:uid="{00000000-0005-0000-0000-000006110000}"/>
    <cellStyle name="Percentuale 69 3 4" xfId="3247" xr:uid="{00000000-0005-0000-0000-000007110000}"/>
    <cellStyle name="Percentuale 69 4" xfId="1984" xr:uid="{00000000-0005-0000-0000-000008110000}"/>
    <cellStyle name="Percentuale 69 4 2" xfId="1985" xr:uid="{00000000-0005-0000-0000-000009110000}"/>
    <cellStyle name="Percentuale 69 4 2 2" xfId="3250" xr:uid="{00000000-0005-0000-0000-00000A110000}"/>
    <cellStyle name="Percentuale 69 4 3" xfId="3249" xr:uid="{00000000-0005-0000-0000-00000B110000}"/>
    <cellStyle name="Percentuale 69 5" xfId="1986" xr:uid="{00000000-0005-0000-0000-00000C110000}"/>
    <cellStyle name="Percentuale 7" xfId="425" xr:uid="{00000000-0005-0000-0000-00000D110000}"/>
    <cellStyle name="Percentuale 7 2" xfId="654" xr:uid="{00000000-0005-0000-0000-00000E110000}"/>
    <cellStyle name="Percentuale 7 2 2" xfId="3251" xr:uid="{00000000-0005-0000-0000-00000F110000}"/>
    <cellStyle name="Percentuale 7 3" xfId="1987" xr:uid="{00000000-0005-0000-0000-000010110000}"/>
    <cellStyle name="Percentuale 7 3 2" xfId="1988" xr:uid="{00000000-0005-0000-0000-000011110000}"/>
    <cellStyle name="Percentuale 7 3 2 2" xfId="4422" xr:uid="{00000000-0005-0000-0000-000012110000}"/>
    <cellStyle name="Percentuale 7 3 3" xfId="1989" xr:uid="{00000000-0005-0000-0000-000013110000}"/>
    <cellStyle name="Percentuale 7 3 3 2" xfId="3253" xr:uid="{00000000-0005-0000-0000-000014110000}"/>
    <cellStyle name="Percentuale 7 3 4" xfId="3252" xr:uid="{00000000-0005-0000-0000-000015110000}"/>
    <cellStyle name="Percentuale 7 4" xfId="1990" xr:uid="{00000000-0005-0000-0000-000016110000}"/>
    <cellStyle name="Percentuale 7 4 2" xfId="1991" xr:uid="{00000000-0005-0000-0000-000017110000}"/>
    <cellStyle name="Percentuale 7 4 2 2" xfId="3255" xr:uid="{00000000-0005-0000-0000-000018110000}"/>
    <cellStyle name="Percentuale 7 4 3" xfId="3254" xr:uid="{00000000-0005-0000-0000-000019110000}"/>
    <cellStyle name="Percentuale 7 5" xfId="1992" xr:uid="{00000000-0005-0000-0000-00001A110000}"/>
    <cellStyle name="Percentuale 8" xfId="426" xr:uid="{00000000-0005-0000-0000-00001B110000}"/>
    <cellStyle name="Percentuale 8 2" xfId="655" xr:uid="{00000000-0005-0000-0000-00001C110000}"/>
    <cellStyle name="Percentuale 8 2 2" xfId="3256" xr:uid="{00000000-0005-0000-0000-00001D110000}"/>
    <cellStyle name="Percentuale 8 3" xfId="1993" xr:uid="{00000000-0005-0000-0000-00001E110000}"/>
    <cellStyle name="Percentuale 8 3 2" xfId="1994" xr:uid="{00000000-0005-0000-0000-00001F110000}"/>
    <cellStyle name="Percentuale 8 3 2 2" xfId="4423" xr:uid="{00000000-0005-0000-0000-000020110000}"/>
    <cellStyle name="Percentuale 8 3 3" xfId="1995" xr:uid="{00000000-0005-0000-0000-000021110000}"/>
    <cellStyle name="Percentuale 8 3 3 2" xfId="3258" xr:uid="{00000000-0005-0000-0000-000022110000}"/>
    <cellStyle name="Percentuale 8 3 4" xfId="3257" xr:uid="{00000000-0005-0000-0000-000023110000}"/>
    <cellStyle name="Percentuale 8 4" xfId="1996" xr:uid="{00000000-0005-0000-0000-000024110000}"/>
    <cellStyle name="Percentuale 8 4 2" xfId="1997" xr:uid="{00000000-0005-0000-0000-000025110000}"/>
    <cellStyle name="Percentuale 8 4 2 2" xfId="3260" xr:uid="{00000000-0005-0000-0000-000026110000}"/>
    <cellStyle name="Percentuale 8 4 3" xfId="3259" xr:uid="{00000000-0005-0000-0000-000027110000}"/>
    <cellStyle name="Percentuale 8 5" xfId="1998" xr:uid="{00000000-0005-0000-0000-000028110000}"/>
    <cellStyle name="Percentuale 9" xfId="427" xr:uid="{00000000-0005-0000-0000-000029110000}"/>
    <cellStyle name="Percentuale 9 2" xfId="656" xr:uid="{00000000-0005-0000-0000-00002A110000}"/>
    <cellStyle name="Percentuale 9 2 2" xfId="3261" xr:uid="{00000000-0005-0000-0000-00002B110000}"/>
    <cellStyle name="Percentuale 9 3" xfId="1999" xr:uid="{00000000-0005-0000-0000-00002C110000}"/>
    <cellStyle name="Percentuale 9 3 2" xfId="2000" xr:uid="{00000000-0005-0000-0000-00002D110000}"/>
    <cellStyle name="Percentuale 9 3 2 2" xfId="4424" xr:uid="{00000000-0005-0000-0000-00002E110000}"/>
    <cellStyle name="Percentuale 9 3 3" xfId="2001" xr:uid="{00000000-0005-0000-0000-00002F110000}"/>
    <cellStyle name="Percentuale 9 3 3 2" xfId="3263" xr:uid="{00000000-0005-0000-0000-000030110000}"/>
    <cellStyle name="Percentuale 9 3 4" xfId="3262" xr:uid="{00000000-0005-0000-0000-000031110000}"/>
    <cellStyle name="Percentuale 9 4" xfId="2002" xr:uid="{00000000-0005-0000-0000-000032110000}"/>
    <cellStyle name="Percentuale 9 4 2" xfId="2003" xr:uid="{00000000-0005-0000-0000-000033110000}"/>
    <cellStyle name="Percentuale 9 4 2 2" xfId="3265" xr:uid="{00000000-0005-0000-0000-000034110000}"/>
    <cellStyle name="Percentuale 9 4 3" xfId="3264" xr:uid="{00000000-0005-0000-0000-000035110000}"/>
    <cellStyle name="Percentuale 9 5" xfId="2004" xr:uid="{00000000-0005-0000-0000-000036110000}"/>
    <cellStyle name="Procent 2" xfId="438" xr:uid="{00000000-0005-0000-0000-000037110000}"/>
    <cellStyle name="Procent 2 2" xfId="3266" xr:uid="{00000000-0005-0000-0000-000038110000}"/>
    <cellStyle name="Procent 2 2 2" xfId="4425" xr:uid="{00000000-0005-0000-0000-000039110000}"/>
    <cellStyle name="Procent 2 2 3" xfId="4426" xr:uid="{00000000-0005-0000-0000-00003A110000}"/>
    <cellStyle name="Procent 3" xfId="2005" xr:uid="{00000000-0005-0000-0000-00003B110000}"/>
    <cellStyle name="Procent 3 2" xfId="2006" xr:uid="{00000000-0005-0000-0000-00003C110000}"/>
    <cellStyle name="Procent 3 2 2" xfId="4427" xr:uid="{00000000-0005-0000-0000-00003D110000}"/>
    <cellStyle name="Procent 3 3" xfId="4428" xr:uid="{00000000-0005-0000-0000-00003E110000}"/>
    <cellStyle name="Procent 4" xfId="2007" xr:uid="{00000000-0005-0000-0000-00003F110000}"/>
    <cellStyle name="Procent 4 2" xfId="3267" xr:uid="{00000000-0005-0000-0000-000040110000}"/>
    <cellStyle name="Standard_Sce_D_Extraction" xfId="2008" xr:uid="{00000000-0005-0000-0000-000041110000}"/>
    <cellStyle name="Style 155" xfId="4429" xr:uid="{00000000-0005-0000-0000-000042110000}"/>
    <cellStyle name="Style 156" xfId="4430" xr:uid="{00000000-0005-0000-0000-000043110000}"/>
    <cellStyle name="Style 157" xfId="4431" xr:uid="{00000000-0005-0000-0000-000044110000}"/>
    <cellStyle name="Style 158" xfId="4432" xr:uid="{00000000-0005-0000-0000-000045110000}"/>
    <cellStyle name="Style 159" xfId="4433" xr:uid="{00000000-0005-0000-0000-000046110000}"/>
    <cellStyle name="Style 161" xfId="4434" xr:uid="{00000000-0005-0000-0000-000047110000}"/>
    <cellStyle name="Style 162" xfId="4435" xr:uid="{00000000-0005-0000-0000-000048110000}"/>
    <cellStyle name="Style 163" xfId="4436" xr:uid="{00000000-0005-0000-0000-000049110000}"/>
    <cellStyle name="Style 223" xfId="4437" xr:uid="{00000000-0005-0000-0000-00004A110000}"/>
    <cellStyle name="Style 224" xfId="4438" xr:uid="{00000000-0005-0000-0000-00004B110000}"/>
    <cellStyle name="Style 225" xfId="4439" xr:uid="{00000000-0005-0000-0000-00004C110000}"/>
    <cellStyle name="Style 226" xfId="4440" xr:uid="{00000000-0005-0000-0000-00004D110000}"/>
    <cellStyle name="Style 227" xfId="4441" xr:uid="{00000000-0005-0000-0000-00004E110000}"/>
    <cellStyle name="Style 229" xfId="4442" xr:uid="{00000000-0005-0000-0000-00004F110000}"/>
    <cellStyle name="Style 230" xfId="4443" xr:uid="{00000000-0005-0000-0000-000050110000}"/>
    <cellStyle name="Style 231" xfId="4444" xr:uid="{00000000-0005-0000-0000-000051110000}"/>
    <cellStyle name="Style 257" xfId="4445" xr:uid="{00000000-0005-0000-0000-000052110000}"/>
    <cellStyle name="Style 258" xfId="4446" xr:uid="{00000000-0005-0000-0000-000053110000}"/>
    <cellStyle name="Style 259" xfId="4447" xr:uid="{00000000-0005-0000-0000-000054110000}"/>
    <cellStyle name="Style 260" xfId="4448" xr:uid="{00000000-0005-0000-0000-000055110000}"/>
    <cellStyle name="Style 261" xfId="4449" xr:uid="{00000000-0005-0000-0000-000056110000}"/>
    <cellStyle name="Style 263" xfId="4450" xr:uid="{00000000-0005-0000-0000-000057110000}"/>
    <cellStyle name="Style 264" xfId="4451" xr:uid="{00000000-0005-0000-0000-000058110000}"/>
    <cellStyle name="Style 265" xfId="4452" xr:uid="{00000000-0005-0000-0000-000059110000}"/>
    <cellStyle name="Style 461" xfId="4453" xr:uid="{00000000-0005-0000-0000-00005A110000}"/>
    <cellStyle name="Style 467" xfId="4454" xr:uid="{00000000-0005-0000-0000-00005B110000}"/>
    <cellStyle name="Style 468" xfId="4455" xr:uid="{00000000-0005-0000-0000-00005C110000}"/>
    <cellStyle name="Style 469" xfId="4456" xr:uid="{00000000-0005-0000-0000-00005D110000}"/>
    <cellStyle name="Style 478" xfId="4457" xr:uid="{00000000-0005-0000-0000-00005E110000}"/>
    <cellStyle name="Style 479" xfId="4458" xr:uid="{00000000-0005-0000-0000-00005F110000}"/>
    <cellStyle name="Style 480" xfId="4459" xr:uid="{00000000-0005-0000-0000-000060110000}"/>
    <cellStyle name="Style 481" xfId="4460" xr:uid="{00000000-0005-0000-0000-000061110000}"/>
    <cellStyle name="Style 482" xfId="4461" xr:uid="{00000000-0005-0000-0000-000062110000}"/>
    <cellStyle name="Style 484" xfId="4462" xr:uid="{00000000-0005-0000-0000-000063110000}"/>
    <cellStyle name="Style 485" xfId="4463" xr:uid="{00000000-0005-0000-0000-000064110000}"/>
    <cellStyle name="Style 486" xfId="4464" xr:uid="{00000000-0005-0000-0000-000065110000}"/>
    <cellStyle name="Style 495" xfId="4465" xr:uid="{00000000-0005-0000-0000-000066110000}"/>
    <cellStyle name="Style 496" xfId="4466" xr:uid="{00000000-0005-0000-0000-000067110000}"/>
    <cellStyle name="Style 497" xfId="4467" xr:uid="{00000000-0005-0000-0000-000068110000}"/>
    <cellStyle name="Style 498" xfId="4468" xr:uid="{00000000-0005-0000-0000-000069110000}"/>
    <cellStyle name="Style 499" xfId="4469" xr:uid="{00000000-0005-0000-0000-00006A110000}"/>
    <cellStyle name="Style 501" xfId="4470" xr:uid="{00000000-0005-0000-0000-00006B110000}"/>
    <cellStyle name="Style 502" xfId="4471" xr:uid="{00000000-0005-0000-0000-00006C110000}"/>
    <cellStyle name="Style 503" xfId="4472" xr:uid="{00000000-0005-0000-0000-00006D110000}"/>
    <cellStyle name="Style 580" xfId="4473" xr:uid="{00000000-0005-0000-0000-00006E110000}"/>
    <cellStyle name="Style 581" xfId="4474" xr:uid="{00000000-0005-0000-0000-00006F110000}"/>
    <cellStyle name="Style 582" xfId="4475" xr:uid="{00000000-0005-0000-0000-000070110000}"/>
    <cellStyle name="Style 583" xfId="4476" xr:uid="{00000000-0005-0000-0000-000071110000}"/>
    <cellStyle name="Style 584" xfId="4477" xr:uid="{00000000-0005-0000-0000-000072110000}"/>
    <cellStyle name="Style 586" xfId="4478" xr:uid="{00000000-0005-0000-0000-000073110000}"/>
    <cellStyle name="Style 587" xfId="4479" xr:uid="{00000000-0005-0000-0000-000074110000}"/>
    <cellStyle name="Style 588" xfId="4480" xr:uid="{00000000-0005-0000-0000-000075110000}"/>
    <cellStyle name="Testo avviso" xfId="428" xr:uid="{00000000-0005-0000-0000-000076110000}"/>
    <cellStyle name="Testo descrittivo" xfId="429" xr:uid="{00000000-0005-0000-0000-000077110000}"/>
    <cellStyle name="Titolo" xfId="430" xr:uid="{00000000-0005-0000-0000-000078110000}"/>
    <cellStyle name="Titolo 1" xfId="431" xr:uid="{00000000-0005-0000-0000-000079110000}"/>
    <cellStyle name="Titolo 1 2" xfId="4481" xr:uid="{00000000-0005-0000-0000-00007A110000}"/>
    <cellStyle name="Titolo 2" xfId="432" xr:uid="{00000000-0005-0000-0000-00007B110000}"/>
    <cellStyle name="Titolo 2 2" xfId="4482" xr:uid="{00000000-0005-0000-0000-00007C110000}"/>
    <cellStyle name="Titolo 3" xfId="433" xr:uid="{00000000-0005-0000-0000-00007D110000}"/>
    <cellStyle name="Titolo 3 2" xfId="4483" xr:uid="{00000000-0005-0000-0000-00007E110000}"/>
    <cellStyle name="Titolo 4" xfId="434" xr:uid="{00000000-0005-0000-0000-00007F110000}"/>
    <cellStyle name="Total 2" xfId="444" xr:uid="{00000000-0005-0000-0000-000080110000}"/>
    <cellStyle name="Total 2 2" xfId="4484" xr:uid="{00000000-0005-0000-0000-000081110000}"/>
    <cellStyle name="Totale" xfId="435" xr:uid="{00000000-0005-0000-0000-000082110000}"/>
    <cellStyle name="Totale 2" xfId="4485" xr:uid="{00000000-0005-0000-0000-000083110000}"/>
    <cellStyle name="Totale 2 2" xfId="4486" xr:uid="{00000000-0005-0000-0000-000084110000}"/>
    <cellStyle name="Totale 3" xfId="4487" xr:uid="{00000000-0005-0000-0000-000085110000}"/>
    <cellStyle name="Totale 3 2" xfId="4488" xr:uid="{00000000-0005-0000-0000-000086110000}"/>
    <cellStyle name="Totale 4" xfId="4489" xr:uid="{00000000-0005-0000-0000-000087110000}"/>
    <cellStyle name="Uncertain" xfId="2009" xr:uid="{00000000-0005-0000-0000-000088110000}"/>
    <cellStyle name="Valore non valido" xfId="436" xr:uid="{00000000-0005-0000-0000-000089110000}"/>
    <cellStyle name="Valore valido" xfId="12" xr:uid="{00000000-0005-0000-0000-00008A110000}"/>
    <cellStyle name="Years" xfId="2010" xr:uid="{00000000-0005-0000-0000-00008B110000}"/>
    <cellStyle name="Обычный_CRF2002 (1)" xfId="2011" xr:uid="{00000000-0005-0000-0000-00008C11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0</xdr:colOff>
      <xdr:row>21</xdr:row>
      <xdr:rowOff>0</xdr:rowOff>
    </xdr:from>
    <xdr:to>
      <xdr:col>68</xdr:col>
      <xdr:colOff>396240</xdr:colOff>
      <xdr:row>32</xdr:row>
      <xdr:rowOff>167640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6DFE34BA-2ECF-4437-B56D-D3D4FFDE9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07240" y="5646420"/>
          <a:ext cx="4145280" cy="2339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RAMSES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03%20Team%20Modeller%20og%20analyser\Br&#230;ndselspriser\Br&#230;ndselspriser%202012\Regneark\Br&#230;ndselspriser%202012%20-%2020120628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AMSES/Simuleringer/2012/2012-08-27/Rettelser_foretaget_i_DATA69_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Data fra Sammenfatningsmodellen"/>
      <sheetName val="Vind- &amp; Biogasprognoser"/>
      <sheetName val="Udtræk Elkapaciteter"/>
    </sheetNames>
    <sheetDataSet>
      <sheetData sheetId="0">
        <row r="1">
          <cell r="A1" t="str">
            <v>RAMSES version 6.12 DATA SET</v>
          </cell>
        </row>
      </sheetData>
      <sheetData sheetId="1"/>
      <sheetData sheetId="2"/>
      <sheetData sheetId="3"/>
      <sheetData sheetId="4">
        <row r="2">
          <cell r="H2">
            <v>2004</v>
          </cell>
          <cell r="J2">
            <v>2035</v>
          </cell>
        </row>
        <row r="4">
          <cell r="J4" t="b">
            <v>1</v>
          </cell>
        </row>
        <row r="5">
          <cell r="J5" t="b">
            <v>1</v>
          </cell>
        </row>
        <row r="6">
          <cell r="J6">
            <v>1000</v>
          </cell>
        </row>
      </sheetData>
      <sheetData sheetId="5">
        <row r="11">
          <cell r="F11">
            <v>247</v>
          </cell>
        </row>
        <row r="14">
          <cell r="A14" t="str">
            <v>BiomassLargeCHP</v>
          </cell>
          <cell r="B14" t="str">
            <v>Eff.</v>
          </cell>
          <cell r="C14" t="str">
            <v>Cb</v>
          </cell>
          <cell r="D14" t="str">
            <v>Cv</v>
          </cell>
          <cell r="E14" t="str">
            <v>POutage</v>
          </cell>
          <cell r="F14" t="str">
            <v>UPOutage</v>
          </cell>
          <cell r="G14" t="str">
            <v>Invest</v>
          </cell>
          <cell r="H14" t="str">
            <v>O&amp;Mfixed</v>
          </cell>
          <cell r="I14" t="str">
            <v>O&amp;Mvar</v>
          </cell>
          <cell r="J14" t="str">
            <v>Desulp</v>
          </cell>
          <cell r="K14" t="str">
            <v>NO2</v>
          </cell>
          <cell r="L14" t="str">
            <v>CH4</v>
          </cell>
          <cell r="M14" t="str">
            <v>N2O</v>
          </cell>
          <cell r="O14" t="str">
            <v>OnshoreWindPark</v>
          </cell>
          <cell r="P14" t="str">
            <v>Eff.</v>
          </cell>
          <cell r="Q14" t="str">
            <v>Cb</v>
          </cell>
          <cell r="R14" t="str">
            <v>Cv</v>
          </cell>
          <cell r="S14" t="str">
            <v>POutage</v>
          </cell>
          <cell r="T14" t="str">
            <v>UPOutage</v>
          </cell>
          <cell r="U14" t="str">
            <v>Invest</v>
          </cell>
          <cell r="V14" t="str">
            <v>O&amp;Mfixed</v>
          </cell>
          <cell r="W14" t="str">
            <v>O&amp;Mvar</v>
          </cell>
          <cell r="X14" t="str">
            <v>Desulp</v>
          </cell>
          <cell r="Y14" t="str">
            <v>NO2</v>
          </cell>
          <cell r="Z14" t="str">
            <v>CH4</v>
          </cell>
          <cell r="AA14" t="str">
            <v>N2O</v>
          </cell>
        </row>
        <row r="15">
          <cell r="A15" t="str">
            <v>Investeringsår</v>
          </cell>
          <cell r="B15" t="str">
            <v>%</v>
          </cell>
          <cell r="C15" t="str">
            <v>p.u.</v>
          </cell>
          <cell r="D15" t="str">
            <v>p.u.</v>
          </cell>
          <cell r="E15" t="str">
            <v>%</v>
          </cell>
          <cell r="F15" t="str">
            <v>%</v>
          </cell>
          <cell r="G15" t="str">
            <v>Mkr./MW</v>
          </cell>
          <cell r="H15" t="str">
            <v>Mkr/MWy</v>
          </cell>
          <cell r="I15" t="str">
            <v>kr/MWh</v>
          </cell>
          <cell r="J15" t="str">
            <v>p.u</v>
          </cell>
          <cell r="K15" t="str">
            <v>g/GJ</v>
          </cell>
          <cell r="L15" t="str">
            <v>g/GJ</v>
          </cell>
          <cell r="M15" t="str">
            <v>g/GJ</v>
          </cell>
          <cell r="O15" t="str">
            <v>Investeringsår</v>
          </cell>
          <cell r="P15" t="str">
            <v>%</v>
          </cell>
          <cell r="Q15" t="str">
            <v>p.u.</v>
          </cell>
          <cell r="R15" t="str">
            <v>p.u.</v>
          </cell>
          <cell r="S15" t="str">
            <v>%</v>
          </cell>
          <cell r="T15" t="str">
            <v>%</v>
          </cell>
          <cell r="U15" t="str">
            <v>Mkr./MW</v>
          </cell>
          <cell r="V15" t="str">
            <v>Mkr/MWy</v>
          </cell>
          <cell r="W15" t="str">
            <v>kr/MWh</v>
          </cell>
          <cell r="X15" t="str">
            <v>p.u</v>
          </cell>
          <cell r="Y15" t="str">
            <v>g/GJ</v>
          </cell>
          <cell r="Z15" t="str">
            <v>g/GJ</v>
          </cell>
          <cell r="AA15" t="str">
            <v>g/GJ</v>
          </cell>
        </row>
        <row r="16">
          <cell r="A16">
            <v>2010</v>
          </cell>
          <cell r="B16">
            <v>0.437</v>
          </cell>
          <cell r="C16">
            <v>0.75</v>
          </cell>
          <cell r="D16">
            <v>0.15</v>
          </cell>
          <cell r="E16">
            <v>7.0000000000000007E-2</v>
          </cell>
          <cell r="F16">
            <v>7.0000000000000007E-2</v>
          </cell>
          <cell r="G16">
            <v>15.198</v>
          </cell>
          <cell r="H16">
            <v>0.42614000000000002</v>
          </cell>
          <cell r="I16">
            <v>14.9</v>
          </cell>
          <cell r="J16">
            <v>0.97</v>
          </cell>
          <cell r="K16">
            <v>38</v>
          </cell>
          <cell r="L16">
            <v>2</v>
          </cell>
          <cell r="M16">
            <v>0.8</v>
          </cell>
          <cell r="O16">
            <v>2010</v>
          </cell>
          <cell r="P16">
            <v>1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10.43</v>
          </cell>
          <cell r="V16">
            <v>0.15645000000000001</v>
          </cell>
          <cell r="W16">
            <v>52.15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A17">
            <v>2011</v>
          </cell>
          <cell r="B17">
            <v>0.437</v>
          </cell>
          <cell r="C17">
            <v>0.75</v>
          </cell>
          <cell r="D17">
            <v>0.15</v>
          </cell>
          <cell r="E17">
            <v>7.0000000000000007E-2</v>
          </cell>
          <cell r="F17">
            <v>7.0000000000000007E-2</v>
          </cell>
          <cell r="G17">
            <v>15.198</v>
          </cell>
          <cell r="H17">
            <v>0.42614000000000002</v>
          </cell>
          <cell r="I17">
            <v>14.9</v>
          </cell>
          <cell r="J17">
            <v>0.97</v>
          </cell>
          <cell r="K17">
            <v>38</v>
          </cell>
          <cell r="L17">
            <v>2</v>
          </cell>
          <cell r="M17">
            <v>0.8</v>
          </cell>
          <cell r="O17">
            <v>2011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10.43</v>
          </cell>
          <cell r="V17">
            <v>0.15645000000000001</v>
          </cell>
          <cell r="W17">
            <v>52.15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A18">
            <v>2012</v>
          </cell>
          <cell r="B18">
            <v>0.437</v>
          </cell>
          <cell r="C18">
            <v>0.75</v>
          </cell>
          <cell r="D18">
            <v>0.15</v>
          </cell>
          <cell r="E18">
            <v>7.0000000000000007E-2</v>
          </cell>
          <cell r="F18">
            <v>7.0000000000000007E-2</v>
          </cell>
          <cell r="G18">
            <v>15.198</v>
          </cell>
          <cell r="H18">
            <v>0.42614000000000002</v>
          </cell>
          <cell r="I18">
            <v>14.9</v>
          </cell>
          <cell r="J18">
            <v>0.97</v>
          </cell>
          <cell r="K18">
            <v>38</v>
          </cell>
          <cell r="L18">
            <v>2</v>
          </cell>
          <cell r="M18">
            <v>0.8</v>
          </cell>
          <cell r="O18">
            <v>2012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10.43</v>
          </cell>
          <cell r="V18">
            <v>0.15645000000000001</v>
          </cell>
          <cell r="W18">
            <v>52.15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A19">
            <v>2013</v>
          </cell>
          <cell r="B19">
            <v>0.437</v>
          </cell>
          <cell r="C19">
            <v>0.75</v>
          </cell>
          <cell r="D19">
            <v>0.15</v>
          </cell>
          <cell r="E19">
            <v>7.0000000000000007E-2</v>
          </cell>
          <cell r="F19">
            <v>7.0000000000000007E-2</v>
          </cell>
          <cell r="G19">
            <v>15.198</v>
          </cell>
          <cell r="H19">
            <v>0.42614000000000002</v>
          </cell>
          <cell r="I19">
            <v>14.9</v>
          </cell>
          <cell r="J19">
            <v>0.97</v>
          </cell>
          <cell r="K19">
            <v>38</v>
          </cell>
          <cell r="L19">
            <v>2</v>
          </cell>
          <cell r="M19">
            <v>0.8</v>
          </cell>
          <cell r="O19">
            <v>2013</v>
          </cell>
          <cell r="P19">
            <v>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10.43</v>
          </cell>
          <cell r="V19">
            <v>0.15645000000000001</v>
          </cell>
          <cell r="W19">
            <v>52.15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A20">
            <v>2014</v>
          </cell>
          <cell r="B20">
            <v>0.437</v>
          </cell>
          <cell r="C20">
            <v>0.75</v>
          </cell>
          <cell r="D20">
            <v>0.15</v>
          </cell>
          <cell r="E20">
            <v>7.0000000000000007E-2</v>
          </cell>
          <cell r="F20">
            <v>7.0000000000000007E-2</v>
          </cell>
          <cell r="G20">
            <v>15.198</v>
          </cell>
          <cell r="H20">
            <v>0.42614000000000002</v>
          </cell>
          <cell r="I20">
            <v>14.9</v>
          </cell>
          <cell r="J20">
            <v>0.97</v>
          </cell>
          <cell r="K20">
            <v>38</v>
          </cell>
          <cell r="L20">
            <v>2</v>
          </cell>
          <cell r="M20">
            <v>0.8</v>
          </cell>
          <cell r="O20">
            <v>2014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10.43</v>
          </cell>
          <cell r="V20">
            <v>0.15645000000000001</v>
          </cell>
          <cell r="W20">
            <v>52.15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A21">
            <v>2015</v>
          </cell>
          <cell r="B21">
            <v>0.437</v>
          </cell>
          <cell r="C21">
            <v>0.75</v>
          </cell>
          <cell r="D21">
            <v>0.15</v>
          </cell>
          <cell r="E21">
            <v>7.0000000000000007E-2</v>
          </cell>
          <cell r="F21">
            <v>7.0000000000000007E-2</v>
          </cell>
          <cell r="G21">
            <v>15.198</v>
          </cell>
          <cell r="H21">
            <v>0.42614000000000002</v>
          </cell>
          <cell r="I21">
            <v>14.9</v>
          </cell>
          <cell r="J21">
            <v>0.97</v>
          </cell>
          <cell r="K21">
            <v>38</v>
          </cell>
          <cell r="L21">
            <v>2</v>
          </cell>
          <cell r="M21">
            <v>0.8</v>
          </cell>
          <cell r="O21">
            <v>2015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10.43</v>
          </cell>
          <cell r="V21">
            <v>0.15645000000000001</v>
          </cell>
          <cell r="W21">
            <v>52.15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A22">
            <v>2016</v>
          </cell>
          <cell r="B22">
            <v>0.44174999999999998</v>
          </cell>
          <cell r="C22">
            <v>0.76800000000000002</v>
          </cell>
          <cell r="D22">
            <v>0.15</v>
          </cell>
          <cell r="E22">
            <v>7.0000000000000007E-2</v>
          </cell>
          <cell r="F22">
            <v>7.0000000000000007E-2</v>
          </cell>
          <cell r="G22">
            <v>15.1831</v>
          </cell>
          <cell r="H22">
            <v>0.43269600000000003</v>
          </cell>
          <cell r="I22">
            <v>15.198</v>
          </cell>
          <cell r="J22">
            <v>0.97</v>
          </cell>
          <cell r="K22">
            <v>37.4</v>
          </cell>
          <cell r="L22">
            <v>2</v>
          </cell>
          <cell r="M22">
            <v>0.8</v>
          </cell>
          <cell r="O22">
            <v>2016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10.3108</v>
          </cell>
          <cell r="V22">
            <v>0.15421499999999999</v>
          </cell>
          <cell r="W22">
            <v>51.405000000000001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</row>
        <row r="23">
          <cell r="A23">
            <v>2017</v>
          </cell>
          <cell r="B23">
            <v>0.44649999999999995</v>
          </cell>
          <cell r="C23">
            <v>0.78600000000000003</v>
          </cell>
          <cell r="D23">
            <v>0.15</v>
          </cell>
          <cell r="E23">
            <v>7.0000000000000007E-2</v>
          </cell>
          <cell r="F23">
            <v>7.0000000000000007E-2</v>
          </cell>
          <cell r="G23">
            <v>15.168199999999999</v>
          </cell>
          <cell r="H23">
            <v>0.43925200000000003</v>
          </cell>
          <cell r="I23">
            <v>15.496</v>
          </cell>
          <cell r="J23">
            <v>0.97</v>
          </cell>
          <cell r="K23">
            <v>36.799999999999997</v>
          </cell>
          <cell r="L23">
            <v>2</v>
          </cell>
          <cell r="M23">
            <v>0.8</v>
          </cell>
          <cell r="O23">
            <v>2017</v>
          </cell>
          <cell r="P23">
            <v>1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10.191600000000001</v>
          </cell>
          <cell r="V23">
            <v>0.15197999999999998</v>
          </cell>
          <cell r="W23">
            <v>50.660000000000004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A24">
            <v>2018</v>
          </cell>
          <cell r="B24">
            <v>0.45124999999999993</v>
          </cell>
          <cell r="C24">
            <v>0.80400000000000005</v>
          </cell>
          <cell r="D24">
            <v>0.15</v>
          </cell>
          <cell r="E24">
            <v>7.0000000000000007E-2</v>
          </cell>
          <cell r="F24">
            <v>7.0000000000000007E-2</v>
          </cell>
          <cell r="G24">
            <v>15.153299999999998</v>
          </cell>
          <cell r="H24">
            <v>0.44580800000000004</v>
          </cell>
          <cell r="I24">
            <v>15.794</v>
          </cell>
          <cell r="J24">
            <v>0.97</v>
          </cell>
          <cell r="K24">
            <v>36.199999999999996</v>
          </cell>
          <cell r="L24">
            <v>2</v>
          </cell>
          <cell r="M24">
            <v>0.8</v>
          </cell>
          <cell r="O24">
            <v>2018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10.072400000000002</v>
          </cell>
          <cell r="V24">
            <v>0.14974499999999996</v>
          </cell>
          <cell r="W24">
            <v>49.915000000000006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A25">
            <v>2019</v>
          </cell>
          <cell r="B25">
            <v>0.45599999999999991</v>
          </cell>
          <cell r="C25">
            <v>0.82200000000000006</v>
          </cell>
          <cell r="D25">
            <v>0.15</v>
          </cell>
          <cell r="E25">
            <v>7.0000000000000007E-2</v>
          </cell>
          <cell r="F25">
            <v>7.0000000000000007E-2</v>
          </cell>
          <cell r="G25">
            <v>15.138399999999997</v>
          </cell>
          <cell r="H25">
            <v>0.45236400000000004</v>
          </cell>
          <cell r="I25">
            <v>16.091999999999999</v>
          </cell>
          <cell r="J25">
            <v>0.97</v>
          </cell>
          <cell r="K25">
            <v>35.599999999999994</v>
          </cell>
          <cell r="L25">
            <v>2</v>
          </cell>
          <cell r="M25">
            <v>0.8</v>
          </cell>
          <cell r="O25">
            <v>2019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9.9532000000000025</v>
          </cell>
          <cell r="V25">
            <v>0.14750999999999995</v>
          </cell>
          <cell r="W25">
            <v>49.170000000000009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A26">
            <v>2020</v>
          </cell>
          <cell r="B26">
            <v>0.46074999999999999</v>
          </cell>
          <cell r="C26">
            <v>0.84</v>
          </cell>
          <cell r="D26">
            <v>0.15</v>
          </cell>
          <cell r="E26">
            <v>7.0000000000000007E-2</v>
          </cell>
          <cell r="F26">
            <v>7.0000000000000007E-2</v>
          </cell>
          <cell r="G26">
            <v>15.123499999999998</v>
          </cell>
          <cell r="H26">
            <v>0.45891999999999999</v>
          </cell>
          <cell r="I26">
            <v>16.39</v>
          </cell>
          <cell r="J26">
            <v>0.97</v>
          </cell>
          <cell r="K26">
            <v>35</v>
          </cell>
          <cell r="L26">
            <v>2</v>
          </cell>
          <cell r="M26">
            <v>0.8</v>
          </cell>
          <cell r="O26">
            <v>2020</v>
          </cell>
          <cell r="P26">
            <v>1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9.8340000000000014</v>
          </cell>
          <cell r="V26">
            <v>0.14527499999999999</v>
          </cell>
          <cell r="W26">
            <v>48.425000000000004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</row>
        <row r="27">
          <cell r="A27">
            <v>2021</v>
          </cell>
          <cell r="B27">
            <v>0.46407500000000002</v>
          </cell>
          <cell r="C27">
            <v>0.85699999999999998</v>
          </cell>
          <cell r="D27">
            <v>0.15</v>
          </cell>
          <cell r="E27">
            <v>7.0000000000000007E-2</v>
          </cell>
          <cell r="F27">
            <v>7.0000000000000007E-2</v>
          </cell>
          <cell r="G27">
            <v>15.093699999999998</v>
          </cell>
          <cell r="H27">
            <v>0.45891999999999999</v>
          </cell>
          <cell r="I27">
            <v>16.39</v>
          </cell>
          <cell r="J27">
            <v>0.97</v>
          </cell>
          <cell r="K27">
            <v>35</v>
          </cell>
          <cell r="L27">
            <v>2</v>
          </cell>
          <cell r="M27">
            <v>0.8</v>
          </cell>
          <cell r="O27">
            <v>2021</v>
          </cell>
          <cell r="P27">
            <v>1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9.811650000000002</v>
          </cell>
          <cell r="V27">
            <v>0.14415749999999999</v>
          </cell>
          <cell r="W27">
            <v>48.052500000000002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A28">
            <v>2022</v>
          </cell>
          <cell r="B28">
            <v>0.46740000000000004</v>
          </cell>
          <cell r="C28">
            <v>0.874</v>
          </cell>
          <cell r="D28">
            <v>0.15</v>
          </cell>
          <cell r="E28">
            <v>7.0000000000000007E-2</v>
          </cell>
          <cell r="F28">
            <v>7.0000000000000007E-2</v>
          </cell>
          <cell r="G28">
            <v>15.063899999999999</v>
          </cell>
          <cell r="H28">
            <v>0.45891999999999999</v>
          </cell>
          <cell r="I28">
            <v>16.39</v>
          </cell>
          <cell r="J28">
            <v>0.97</v>
          </cell>
          <cell r="K28">
            <v>35</v>
          </cell>
          <cell r="L28">
            <v>2</v>
          </cell>
          <cell r="M28">
            <v>0.8</v>
          </cell>
          <cell r="O28">
            <v>2022</v>
          </cell>
          <cell r="P28">
            <v>1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9.7893000000000026</v>
          </cell>
          <cell r="V28">
            <v>0.14304</v>
          </cell>
          <cell r="W28">
            <v>47.68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A29">
            <v>2023</v>
          </cell>
          <cell r="B29">
            <v>0.47072500000000006</v>
          </cell>
          <cell r="C29">
            <v>0.89100000000000001</v>
          </cell>
          <cell r="D29">
            <v>0.15</v>
          </cell>
          <cell r="E29">
            <v>7.0000000000000007E-2</v>
          </cell>
          <cell r="F29">
            <v>7.0000000000000007E-2</v>
          </cell>
          <cell r="G29">
            <v>15.034099999999999</v>
          </cell>
          <cell r="H29">
            <v>0.45891999999999999</v>
          </cell>
          <cell r="I29">
            <v>16.39</v>
          </cell>
          <cell r="J29">
            <v>0.97</v>
          </cell>
          <cell r="K29">
            <v>35</v>
          </cell>
          <cell r="L29">
            <v>2</v>
          </cell>
          <cell r="M29">
            <v>0.8</v>
          </cell>
          <cell r="O29">
            <v>2023</v>
          </cell>
          <cell r="P29">
            <v>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9.7669500000000031</v>
          </cell>
          <cell r="V29">
            <v>0.14192250000000001</v>
          </cell>
          <cell r="W29">
            <v>47.307499999999997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A30">
            <v>2024</v>
          </cell>
          <cell r="B30">
            <v>0.47405000000000008</v>
          </cell>
          <cell r="C30">
            <v>0.90800000000000003</v>
          </cell>
          <cell r="D30">
            <v>0.15</v>
          </cell>
          <cell r="E30">
            <v>7.0000000000000007E-2</v>
          </cell>
          <cell r="F30">
            <v>7.0000000000000007E-2</v>
          </cell>
          <cell r="G30">
            <v>15.004299999999999</v>
          </cell>
          <cell r="H30">
            <v>0.45891999999999999</v>
          </cell>
          <cell r="I30">
            <v>16.39</v>
          </cell>
          <cell r="J30">
            <v>0.97</v>
          </cell>
          <cell r="K30">
            <v>35</v>
          </cell>
          <cell r="L30">
            <v>2</v>
          </cell>
          <cell r="M30">
            <v>0.8</v>
          </cell>
          <cell r="O30">
            <v>2024</v>
          </cell>
          <cell r="P30">
            <v>1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9.7446000000000037</v>
          </cell>
          <cell r="V30">
            <v>0.14080500000000001</v>
          </cell>
          <cell r="W30">
            <v>46.934999999999995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A31">
            <v>2025</v>
          </cell>
          <cell r="B31">
            <v>0.4773750000000001</v>
          </cell>
          <cell r="C31">
            <v>0.92500000000000004</v>
          </cell>
          <cell r="D31">
            <v>0.15</v>
          </cell>
          <cell r="E31">
            <v>7.0000000000000007E-2</v>
          </cell>
          <cell r="F31">
            <v>7.0000000000000007E-2</v>
          </cell>
          <cell r="G31">
            <v>14.974499999999999</v>
          </cell>
          <cell r="H31">
            <v>0.45891999999999999</v>
          </cell>
          <cell r="I31">
            <v>16.39</v>
          </cell>
          <cell r="J31">
            <v>0.97</v>
          </cell>
          <cell r="K31">
            <v>35</v>
          </cell>
          <cell r="L31">
            <v>2</v>
          </cell>
          <cell r="M31">
            <v>0.8</v>
          </cell>
          <cell r="O31">
            <v>2025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9.7222500000000043</v>
          </cell>
          <cell r="V31">
            <v>0.13968750000000002</v>
          </cell>
          <cell r="W31">
            <v>46.562499999999993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A32">
            <v>2026</v>
          </cell>
          <cell r="B32">
            <v>0.48070000000000013</v>
          </cell>
          <cell r="C32">
            <v>0.94200000000000006</v>
          </cell>
          <cell r="D32">
            <v>0.15</v>
          </cell>
          <cell r="E32">
            <v>7.0000000000000007E-2</v>
          </cell>
          <cell r="F32">
            <v>7.0000000000000007E-2</v>
          </cell>
          <cell r="G32">
            <v>14.944699999999999</v>
          </cell>
          <cell r="H32">
            <v>0.45891999999999999</v>
          </cell>
          <cell r="I32">
            <v>16.39</v>
          </cell>
          <cell r="J32">
            <v>0.97</v>
          </cell>
          <cell r="K32">
            <v>35</v>
          </cell>
          <cell r="L32">
            <v>2</v>
          </cell>
          <cell r="M32">
            <v>0.8</v>
          </cell>
          <cell r="O32">
            <v>2026</v>
          </cell>
          <cell r="P32">
            <v>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9.6999000000000049</v>
          </cell>
          <cell r="V32">
            <v>0.13857000000000003</v>
          </cell>
          <cell r="W32">
            <v>46.189999999999991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</row>
        <row r="33">
          <cell r="A33">
            <v>2027</v>
          </cell>
          <cell r="B33">
            <v>0.48402500000000015</v>
          </cell>
          <cell r="C33">
            <v>0.95900000000000007</v>
          </cell>
          <cell r="D33">
            <v>0.15</v>
          </cell>
          <cell r="E33">
            <v>7.0000000000000007E-2</v>
          </cell>
          <cell r="F33">
            <v>7.0000000000000007E-2</v>
          </cell>
          <cell r="G33">
            <v>14.914899999999999</v>
          </cell>
          <cell r="H33">
            <v>0.45891999999999999</v>
          </cell>
          <cell r="I33">
            <v>16.39</v>
          </cell>
          <cell r="J33">
            <v>0.97</v>
          </cell>
          <cell r="K33">
            <v>35</v>
          </cell>
          <cell r="L33">
            <v>2</v>
          </cell>
          <cell r="M33">
            <v>0.8</v>
          </cell>
          <cell r="O33">
            <v>2027</v>
          </cell>
          <cell r="P33">
            <v>1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9.6775500000000054</v>
          </cell>
          <cell r="V33">
            <v>0.13745250000000003</v>
          </cell>
          <cell r="W33">
            <v>45.817499999999988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A34">
            <v>2028</v>
          </cell>
          <cell r="B34">
            <v>0.48735000000000017</v>
          </cell>
          <cell r="C34">
            <v>0.97600000000000009</v>
          </cell>
          <cell r="D34">
            <v>0.15</v>
          </cell>
          <cell r="E34">
            <v>7.0000000000000007E-2</v>
          </cell>
          <cell r="F34">
            <v>7.0000000000000007E-2</v>
          </cell>
          <cell r="G34">
            <v>14.8851</v>
          </cell>
          <cell r="H34">
            <v>0.45891999999999999</v>
          </cell>
          <cell r="I34">
            <v>16.39</v>
          </cell>
          <cell r="J34">
            <v>0.97</v>
          </cell>
          <cell r="K34">
            <v>35</v>
          </cell>
          <cell r="L34">
            <v>2</v>
          </cell>
          <cell r="M34">
            <v>0.8</v>
          </cell>
          <cell r="O34">
            <v>2028</v>
          </cell>
          <cell r="P34">
            <v>1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9.655200000000006</v>
          </cell>
          <cell r="V34">
            <v>0.13633500000000004</v>
          </cell>
          <cell r="W34">
            <v>45.444999999999986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A35">
            <v>2029</v>
          </cell>
          <cell r="B35">
            <v>0.49067500000000019</v>
          </cell>
          <cell r="C35">
            <v>0.9930000000000001</v>
          </cell>
          <cell r="D35">
            <v>0.15</v>
          </cell>
          <cell r="E35">
            <v>7.0000000000000007E-2</v>
          </cell>
          <cell r="F35">
            <v>7.0000000000000007E-2</v>
          </cell>
          <cell r="G35">
            <v>14.8553</v>
          </cell>
          <cell r="H35">
            <v>0.45891999999999999</v>
          </cell>
          <cell r="I35">
            <v>16.39</v>
          </cell>
          <cell r="J35">
            <v>0.97</v>
          </cell>
          <cell r="K35">
            <v>35</v>
          </cell>
          <cell r="L35">
            <v>2</v>
          </cell>
          <cell r="M35">
            <v>0.8</v>
          </cell>
          <cell r="O35">
            <v>2029</v>
          </cell>
          <cell r="P35">
            <v>1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9.6328500000000066</v>
          </cell>
          <cell r="V35">
            <v>0.13521750000000005</v>
          </cell>
          <cell r="W35">
            <v>45.072499999999984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A36">
            <v>2030</v>
          </cell>
          <cell r="B36">
            <v>0.49399999999999999</v>
          </cell>
          <cell r="C36">
            <v>1.01</v>
          </cell>
          <cell r="D36">
            <v>0.15</v>
          </cell>
          <cell r="E36">
            <v>7.0000000000000007E-2</v>
          </cell>
          <cell r="F36">
            <v>7.0000000000000007E-2</v>
          </cell>
          <cell r="G36">
            <v>14.8255</v>
          </cell>
          <cell r="H36">
            <v>0.45891999999999999</v>
          </cell>
          <cell r="I36">
            <v>16.39</v>
          </cell>
          <cell r="J36">
            <v>0.97</v>
          </cell>
          <cell r="K36">
            <v>35</v>
          </cell>
          <cell r="L36">
            <v>2</v>
          </cell>
          <cell r="M36">
            <v>0.8</v>
          </cell>
          <cell r="O36">
            <v>2030</v>
          </cell>
          <cell r="P36">
            <v>1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9.6105</v>
          </cell>
          <cell r="V36">
            <v>0.1341</v>
          </cell>
          <cell r="W36">
            <v>44.7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</row>
        <row r="37">
          <cell r="A37">
            <v>2031</v>
          </cell>
          <cell r="B37">
            <v>0.49399999999999999</v>
          </cell>
          <cell r="C37">
            <v>1.01</v>
          </cell>
          <cell r="D37">
            <v>0.15</v>
          </cell>
          <cell r="E37">
            <v>7.0000000000000007E-2</v>
          </cell>
          <cell r="F37">
            <v>7.0000000000000007E-2</v>
          </cell>
          <cell r="G37">
            <v>14.8255</v>
          </cell>
          <cell r="H37">
            <v>0.45891999999999999</v>
          </cell>
          <cell r="I37">
            <v>16.39</v>
          </cell>
          <cell r="J37">
            <v>0.97</v>
          </cell>
          <cell r="K37">
            <v>35</v>
          </cell>
          <cell r="L37">
            <v>2</v>
          </cell>
          <cell r="M37">
            <v>0.8</v>
          </cell>
          <cell r="O37">
            <v>2031</v>
          </cell>
          <cell r="P37">
            <v>1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9.6105</v>
          </cell>
          <cell r="V37">
            <v>0.1341</v>
          </cell>
          <cell r="W37">
            <v>44.7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A38">
            <v>2032</v>
          </cell>
          <cell r="B38">
            <v>0.49399999999999999</v>
          </cell>
          <cell r="C38">
            <v>1.01</v>
          </cell>
          <cell r="D38">
            <v>0.15</v>
          </cell>
          <cell r="E38">
            <v>7.0000000000000007E-2</v>
          </cell>
          <cell r="F38">
            <v>7.0000000000000007E-2</v>
          </cell>
          <cell r="G38">
            <v>14.8255</v>
          </cell>
          <cell r="H38">
            <v>0.45891999999999999</v>
          </cell>
          <cell r="I38">
            <v>16.39</v>
          </cell>
          <cell r="J38">
            <v>0.97</v>
          </cell>
          <cell r="K38">
            <v>35</v>
          </cell>
          <cell r="L38">
            <v>2</v>
          </cell>
          <cell r="M38">
            <v>0.8</v>
          </cell>
          <cell r="O38">
            <v>2032</v>
          </cell>
          <cell r="P38">
            <v>1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9.6105</v>
          </cell>
          <cell r="V38">
            <v>0.1341</v>
          </cell>
          <cell r="W38">
            <v>44.7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A39">
            <v>2033</v>
          </cell>
          <cell r="B39">
            <v>0.49399999999999999</v>
          </cell>
          <cell r="C39">
            <v>1.01</v>
          </cell>
          <cell r="D39">
            <v>0.15</v>
          </cell>
          <cell r="E39">
            <v>7.0000000000000007E-2</v>
          </cell>
          <cell r="F39">
            <v>7.0000000000000007E-2</v>
          </cell>
          <cell r="G39">
            <v>14.8255</v>
          </cell>
          <cell r="H39">
            <v>0.45891999999999999</v>
          </cell>
          <cell r="I39">
            <v>16.39</v>
          </cell>
          <cell r="J39">
            <v>0.97</v>
          </cell>
          <cell r="K39">
            <v>35</v>
          </cell>
          <cell r="L39">
            <v>2</v>
          </cell>
          <cell r="M39">
            <v>0.8</v>
          </cell>
          <cell r="O39">
            <v>2033</v>
          </cell>
          <cell r="P39">
            <v>1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9.6105</v>
          </cell>
          <cell r="V39">
            <v>0.1341</v>
          </cell>
          <cell r="W39">
            <v>44.7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A40">
            <v>2034</v>
          </cell>
          <cell r="B40">
            <v>0.49399999999999999</v>
          </cell>
          <cell r="C40">
            <v>1.01</v>
          </cell>
          <cell r="D40">
            <v>0.15</v>
          </cell>
          <cell r="E40">
            <v>7.0000000000000007E-2</v>
          </cell>
          <cell r="F40">
            <v>7.0000000000000007E-2</v>
          </cell>
          <cell r="G40">
            <v>14.8255</v>
          </cell>
          <cell r="H40">
            <v>0.45891999999999999</v>
          </cell>
          <cell r="I40">
            <v>16.39</v>
          </cell>
          <cell r="J40">
            <v>0.97</v>
          </cell>
          <cell r="K40">
            <v>35</v>
          </cell>
          <cell r="L40">
            <v>2</v>
          </cell>
          <cell r="M40">
            <v>0.8</v>
          </cell>
          <cell r="O40">
            <v>2034</v>
          </cell>
          <cell r="P40">
            <v>1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9.6105</v>
          </cell>
          <cell r="V40">
            <v>0.1341</v>
          </cell>
          <cell r="W40">
            <v>44.7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A41">
            <v>2035</v>
          </cell>
          <cell r="B41">
            <v>0.49399999999999999</v>
          </cell>
          <cell r="C41">
            <v>1.01</v>
          </cell>
          <cell r="D41">
            <v>0.15</v>
          </cell>
          <cell r="E41">
            <v>7.0000000000000007E-2</v>
          </cell>
          <cell r="F41">
            <v>7.0000000000000007E-2</v>
          </cell>
          <cell r="G41">
            <v>14.8255</v>
          </cell>
          <cell r="H41">
            <v>0.45891999999999999</v>
          </cell>
          <cell r="I41">
            <v>16.39</v>
          </cell>
          <cell r="J41">
            <v>0.97</v>
          </cell>
          <cell r="K41">
            <v>35</v>
          </cell>
          <cell r="L41">
            <v>2</v>
          </cell>
          <cell r="M41">
            <v>0.8</v>
          </cell>
          <cell r="O41">
            <v>2035</v>
          </cell>
          <cell r="P41">
            <v>1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9.6105</v>
          </cell>
          <cell r="V41">
            <v>0.1341</v>
          </cell>
          <cell r="W41">
            <v>44.7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</row>
        <row r="43">
          <cell r="A43" t="str">
            <v>RefurbishedCoalBioCHP</v>
          </cell>
          <cell r="B43" t="str">
            <v>Eff.</v>
          </cell>
          <cell r="C43" t="str">
            <v>Cb</v>
          </cell>
          <cell r="D43" t="str">
            <v>Cv</v>
          </cell>
          <cell r="E43" t="str">
            <v>POutage</v>
          </cell>
          <cell r="F43" t="str">
            <v>UPOutage</v>
          </cell>
          <cell r="G43" t="str">
            <v>Invest</v>
          </cell>
          <cell r="H43" t="str">
            <v>O&amp;Mfixed</v>
          </cell>
          <cell r="I43" t="str">
            <v>O&amp;Mvar</v>
          </cell>
          <cell r="J43" t="str">
            <v>Desulp</v>
          </cell>
          <cell r="K43" t="str">
            <v>NO2</v>
          </cell>
          <cell r="L43" t="str">
            <v>CH4</v>
          </cell>
          <cell r="M43" t="str">
            <v>N2O</v>
          </cell>
          <cell r="O43" t="str">
            <v>OffshoreWindPark</v>
          </cell>
          <cell r="P43" t="str">
            <v>Eff.</v>
          </cell>
          <cell r="Q43" t="str">
            <v>Cb</v>
          </cell>
          <cell r="R43" t="str">
            <v>Cv</v>
          </cell>
          <cell r="S43" t="str">
            <v>POutage</v>
          </cell>
          <cell r="T43" t="str">
            <v>UPOutage</v>
          </cell>
          <cell r="U43" t="str">
            <v>Invest</v>
          </cell>
          <cell r="V43" t="str">
            <v>O&amp;Mfixed</v>
          </cell>
          <cell r="W43" t="str">
            <v>O&amp;Mvar</v>
          </cell>
          <cell r="X43" t="str">
            <v>Desulp</v>
          </cell>
          <cell r="Y43" t="str">
            <v>NO2</v>
          </cell>
          <cell r="Z43" t="str">
            <v>CH4</v>
          </cell>
          <cell r="AA43" t="str">
            <v>N2O</v>
          </cell>
        </row>
        <row r="44">
          <cell r="A44" t="str">
            <v>Investeringsår</v>
          </cell>
          <cell r="B44" t="str">
            <v>%</v>
          </cell>
          <cell r="C44" t="str">
            <v>p.u.</v>
          </cell>
          <cell r="D44" t="str">
            <v>p.u.</v>
          </cell>
          <cell r="E44" t="str">
            <v>%</v>
          </cell>
          <cell r="F44" t="str">
            <v>%</v>
          </cell>
          <cell r="G44" t="str">
            <v>Mkr./MW</v>
          </cell>
          <cell r="H44" t="str">
            <v>Mkr/MWy</v>
          </cell>
          <cell r="I44" t="str">
            <v>kr/MWh</v>
          </cell>
          <cell r="J44" t="str">
            <v>p.u</v>
          </cell>
          <cell r="K44" t="str">
            <v>g/GJ</v>
          </cell>
          <cell r="L44" t="str">
            <v>g/GJ</v>
          </cell>
          <cell r="M44" t="str">
            <v>g/GJ</v>
          </cell>
          <cell r="O44" t="str">
            <v>Investeringsår</v>
          </cell>
          <cell r="P44" t="str">
            <v>%</v>
          </cell>
          <cell r="Q44" t="str">
            <v>p.u.</v>
          </cell>
          <cell r="R44" t="str">
            <v>p.u.</v>
          </cell>
          <cell r="S44" t="str">
            <v>%</v>
          </cell>
          <cell r="T44" t="str">
            <v>%</v>
          </cell>
          <cell r="U44" t="str">
            <v>Mkr./MW</v>
          </cell>
          <cell r="V44" t="str">
            <v>Mkr/MWy</v>
          </cell>
          <cell r="W44" t="str">
            <v>kr/MWh</v>
          </cell>
          <cell r="X44" t="str">
            <v>p.u</v>
          </cell>
          <cell r="Y44" t="str">
            <v>g/GJ</v>
          </cell>
          <cell r="Z44" t="str">
            <v>g/GJ</v>
          </cell>
          <cell r="AA44" t="str">
            <v>g/GJ</v>
          </cell>
        </row>
        <row r="45">
          <cell r="A45">
            <v>2010</v>
          </cell>
          <cell r="E45">
            <v>7.0000000000000007E-2</v>
          </cell>
          <cell r="F45">
            <v>7.0000000000000007E-2</v>
          </cell>
          <cell r="G45">
            <v>1.341</v>
          </cell>
          <cell r="H45">
            <v>0</v>
          </cell>
          <cell r="I45">
            <v>0</v>
          </cell>
          <cell r="J45">
            <v>0.97</v>
          </cell>
          <cell r="K45">
            <v>38</v>
          </cell>
          <cell r="L45">
            <v>2</v>
          </cell>
          <cell r="M45">
            <v>0.8</v>
          </cell>
          <cell r="O45">
            <v>2010</v>
          </cell>
          <cell r="P45">
            <v>1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23.095000000000002</v>
          </cell>
          <cell r="V45">
            <v>0.28310000000000002</v>
          </cell>
          <cell r="W45">
            <v>70.775000000000006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</row>
        <row r="46">
          <cell r="A46">
            <v>2011</v>
          </cell>
          <cell r="B46">
            <v>0</v>
          </cell>
          <cell r="C46">
            <v>0</v>
          </cell>
          <cell r="D46">
            <v>0</v>
          </cell>
          <cell r="E46">
            <v>7.0000000000000007E-2</v>
          </cell>
          <cell r="F46">
            <v>7.0000000000000007E-2</v>
          </cell>
          <cell r="G46">
            <v>1.341</v>
          </cell>
          <cell r="H46">
            <v>0</v>
          </cell>
          <cell r="I46">
            <v>0</v>
          </cell>
          <cell r="J46">
            <v>0.97</v>
          </cell>
          <cell r="K46">
            <v>38</v>
          </cell>
          <cell r="L46">
            <v>2</v>
          </cell>
          <cell r="M46">
            <v>0.8</v>
          </cell>
          <cell r="O46">
            <v>2011</v>
          </cell>
          <cell r="P46">
            <v>1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23.095000000000002</v>
          </cell>
          <cell r="V46">
            <v>0.28310000000000002</v>
          </cell>
          <cell r="W46">
            <v>70.775000000000006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</row>
        <row r="47">
          <cell r="A47">
            <v>2012</v>
          </cell>
          <cell r="B47">
            <v>0</v>
          </cell>
          <cell r="C47">
            <v>0</v>
          </cell>
          <cell r="D47">
            <v>0</v>
          </cell>
          <cell r="E47">
            <v>7.0000000000000007E-2</v>
          </cell>
          <cell r="F47">
            <v>7.0000000000000007E-2</v>
          </cell>
          <cell r="G47">
            <v>1.341</v>
          </cell>
          <cell r="H47">
            <v>0</v>
          </cell>
          <cell r="I47">
            <v>0</v>
          </cell>
          <cell r="J47">
            <v>0.97</v>
          </cell>
          <cell r="K47">
            <v>38</v>
          </cell>
          <cell r="L47">
            <v>2</v>
          </cell>
          <cell r="M47">
            <v>0.8</v>
          </cell>
          <cell r="O47">
            <v>2012</v>
          </cell>
          <cell r="P47">
            <v>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23.095000000000002</v>
          </cell>
          <cell r="V47">
            <v>0.28310000000000002</v>
          </cell>
          <cell r="W47">
            <v>70.775000000000006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</row>
        <row r="48">
          <cell r="A48">
            <v>2013</v>
          </cell>
          <cell r="B48">
            <v>0</v>
          </cell>
          <cell r="C48">
            <v>0</v>
          </cell>
          <cell r="D48">
            <v>0</v>
          </cell>
          <cell r="E48">
            <v>7.0000000000000007E-2</v>
          </cell>
          <cell r="F48">
            <v>7.0000000000000007E-2</v>
          </cell>
          <cell r="G48">
            <v>1.341</v>
          </cell>
          <cell r="H48">
            <v>0</v>
          </cell>
          <cell r="I48">
            <v>0</v>
          </cell>
          <cell r="J48">
            <v>0.97</v>
          </cell>
          <cell r="K48">
            <v>38</v>
          </cell>
          <cell r="L48">
            <v>2</v>
          </cell>
          <cell r="M48">
            <v>0.8</v>
          </cell>
          <cell r="O48">
            <v>2013</v>
          </cell>
          <cell r="P48">
            <v>1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23.095000000000002</v>
          </cell>
          <cell r="V48">
            <v>0.28310000000000002</v>
          </cell>
          <cell r="W48">
            <v>70.775000000000006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A49">
            <v>2014</v>
          </cell>
          <cell r="B49">
            <v>0</v>
          </cell>
          <cell r="C49">
            <v>0</v>
          </cell>
          <cell r="D49">
            <v>0</v>
          </cell>
          <cell r="E49">
            <v>7.0000000000000007E-2</v>
          </cell>
          <cell r="F49">
            <v>7.0000000000000007E-2</v>
          </cell>
          <cell r="G49">
            <v>1.341</v>
          </cell>
          <cell r="H49">
            <v>0</v>
          </cell>
          <cell r="I49">
            <v>0</v>
          </cell>
          <cell r="J49">
            <v>0.97</v>
          </cell>
          <cell r="K49">
            <v>38</v>
          </cell>
          <cell r="L49">
            <v>2</v>
          </cell>
          <cell r="M49">
            <v>0.8</v>
          </cell>
          <cell r="O49">
            <v>2014</v>
          </cell>
          <cell r="P49">
            <v>1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23.095000000000002</v>
          </cell>
          <cell r="V49">
            <v>0.28310000000000002</v>
          </cell>
          <cell r="W49">
            <v>70.775000000000006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</row>
        <row r="50">
          <cell r="A50">
            <v>2015</v>
          </cell>
          <cell r="E50">
            <v>7.0000000000000007E-2</v>
          </cell>
          <cell r="F50">
            <v>7.0000000000000007E-2</v>
          </cell>
          <cell r="G50">
            <v>1.341</v>
          </cell>
          <cell r="H50">
            <v>0</v>
          </cell>
          <cell r="I50">
            <v>0</v>
          </cell>
          <cell r="J50">
            <v>0.97</v>
          </cell>
          <cell r="K50">
            <v>38</v>
          </cell>
          <cell r="L50">
            <v>2</v>
          </cell>
          <cell r="M50">
            <v>0.8</v>
          </cell>
          <cell r="O50">
            <v>2015</v>
          </cell>
          <cell r="P50">
            <v>1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23.095000000000002</v>
          </cell>
          <cell r="V50">
            <v>0.28310000000000002</v>
          </cell>
          <cell r="W50">
            <v>70.775000000000006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</row>
        <row r="51">
          <cell r="A51">
            <v>2016</v>
          </cell>
          <cell r="B51">
            <v>0</v>
          </cell>
          <cell r="C51">
            <v>0</v>
          </cell>
          <cell r="D51">
            <v>0</v>
          </cell>
          <cell r="E51">
            <v>7.0000000000000007E-2</v>
          </cell>
          <cell r="F51">
            <v>7.0000000000000007E-2</v>
          </cell>
          <cell r="G51">
            <v>1.341</v>
          </cell>
          <cell r="H51">
            <v>0</v>
          </cell>
          <cell r="I51">
            <v>0</v>
          </cell>
          <cell r="J51">
            <v>0.97</v>
          </cell>
          <cell r="K51">
            <v>37.4</v>
          </cell>
          <cell r="L51">
            <v>2</v>
          </cell>
          <cell r="M51">
            <v>0.8</v>
          </cell>
          <cell r="O51">
            <v>2016</v>
          </cell>
          <cell r="P51">
            <v>1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22.052000000000003</v>
          </cell>
          <cell r="V51">
            <v>0.27714</v>
          </cell>
          <cell r="W51">
            <v>69.285000000000011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</row>
        <row r="52">
          <cell r="A52">
            <v>2017</v>
          </cell>
          <cell r="B52">
            <v>0</v>
          </cell>
          <cell r="C52">
            <v>0</v>
          </cell>
          <cell r="D52">
            <v>0</v>
          </cell>
          <cell r="E52">
            <v>7.0000000000000007E-2</v>
          </cell>
          <cell r="F52">
            <v>7.0000000000000007E-2</v>
          </cell>
          <cell r="G52">
            <v>1.341</v>
          </cell>
          <cell r="H52">
            <v>0</v>
          </cell>
          <cell r="I52">
            <v>0</v>
          </cell>
          <cell r="J52">
            <v>0.97</v>
          </cell>
          <cell r="K52">
            <v>36.799999999999997</v>
          </cell>
          <cell r="L52">
            <v>2</v>
          </cell>
          <cell r="M52">
            <v>0.8</v>
          </cell>
          <cell r="O52">
            <v>2017</v>
          </cell>
          <cell r="P52">
            <v>1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21.009000000000004</v>
          </cell>
          <cell r="V52">
            <v>0.27117999999999998</v>
          </cell>
          <cell r="W52">
            <v>67.795000000000016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</row>
        <row r="53">
          <cell r="A53">
            <v>2018</v>
          </cell>
          <cell r="B53">
            <v>0</v>
          </cell>
          <cell r="C53">
            <v>0</v>
          </cell>
          <cell r="D53">
            <v>0</v>
          </cell>
          <cell r="E53">
            <v>7.0000000000000007E-2</v>
          </cell>
          <cell r="F53">
            <v>7.0000000000000007E-2</v>
          </cell>
          <cell r="G53">
            <v>1.341</v>
          </cell>
          <cell r="H53">
            <v>0</v>
          </cell>
          <cell r="I53">
            <v>0</v>
          </cell>
          <cell r="J53">
            <v>0.97</v>
          </cell>
          <cell r="K53">
            <v>36.199999999999996</v>
          </cell>
          <cell r="L53">
            <v>2</v>
          </cell>
          <cell r="M53">
            <v>0.8</v>
          </cell>
          <cell r="O53">
            <v>2018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19.966000000000005</v>
          </cell>
          <cell r="V53">
            <v>0.26521999999999996</v>
          </cell>
          <cell r="W53">
            <v>66.305000000000021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</row>
        <row r="54">
          <cell r="A54">
            <v>2019</v>
          </cell>
          <cell r="B54">
            <v>0</v>
          </cell>
          <cell r="C54">
            <v>0</v>
          </cell>
          <cell r="D54">
            <v>0</v>
          </cell>
          <cell r="E54">
            <v>7.0000000000000007E-2</v>
          </cell>
          <cell r="F54">
            <v>7.0000000000000007E-2</v>
          </cell>
          <cell r="G54">
            <v>1.341</v>
          </cell>
          <cell r="H54">
            <v>0</v>
          </cell>
          <cell r="I54">
            <v>0</v>
          </cell>
          <cell r="J54">
            <v>0.97</v>
          </cell>
          <cell r="K54">
            <v>35.599999999999994</v>
          </cell>
          <cell r="L54">
            <v>2</v>
          </cell>
          <cell r="M54">
            <v>0.8</v>
          </cell>
          <cell r="O54">
            <v>2019</v>
          </cell>
          <cell r="P54">
            <v>1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18.923000000000005</v>
          </cell>
          <cell r="V54">
            <v>0.25925999999999993</v>
          </cell>
          <cell r="W54">
            <v>64.815000000000026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A55">
            <v>2020</v>
          </cell>
          <cell r="E55">
            <v>7.0000000000000007E-2</v>
          </cell>
          <cell r="F55">
            <v>7.0000000000000007E-2</v>
          </cell>
          <cell r="G55">
            <v>1.341</v>
          </cell>
          <cell r="H55">
            <v>0</v>
          </cell>
          <cell r="I55">
            <v>0</v>
          </cell>
          <cell r="J55">
            <v>0.97</v>
          </cell>
          <cell r="K55">
            <v>35</v>
          </cell>
          <cell r="L55">
            <v>2</v>
          </cell>
          <cell r="M55">
            <v>0.8</v>
          </cell>
          <cell r="O55">
            <v>2020</v>
          </cell>
          <cell r="P55">
            <v>1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17.88</v>
          </cell>
          <cell r="V55">
            <v>0.25330000000000003</v>
          </cell>
          <cell r="W55">
            <v>63.325000000000003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</row>
        <row r="56">
          <cell r="A56">
            <v>2021</v>
          </cell>
          <cell r="B56">
            <v>0</v>
          </cell>
          <cell r="C56">
            <v>0</v>
          </cell>
          <cell r="D56">
            <v>0</v>
          </cell>
          <cell r="E56">
            <v>7.0000000000000007E-2</v>
          </cell>
          <cell r="F56">
            <v>7.0000000000000007E-2</v>
          </cell>
          <cell r="G56">
            <v>1.341</v>
          </cell>
          <cell r="H56">
            <v>0</v>
          </cell>
          <cell r="I56">
            <v>0</v>
          </cell>
          <cell r="J56">
            <v>0.97</v>
          </cell>
          <cell r="K56">
            <v>35</v>
          </cell>
          <cell r="L56">
            <v>2</v>
          </cell>
          <cell r="M56">
            <v>0.8</v>
          </cell>
          <cell r="O56">
            <v>2021</v>
          </cell>
          <cell r="P56">
            <v>1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17.805499999999999</v>
          </cell>
          <cell r="V56">
            <v>0.25181000000000003</v>
          </cell>
          <cell r="W56">
            <v>62.952500000000001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</row>
        <row r="57">
          <cell r="A57">
            <v>2022</v>
          </cell>
          <cell r="B57">
            <v>0</v>
          </cell>
          <cell r="C57">
            <v>0</v>
          </cell>
          <cell r="D57">
            <v>0</v>
          </cell>
          <cell r="E57">
            <v>7.0000000000000007E-2</v>
          </cell>
          <cell r="F57">
            <v>7.0000000000000007E-2</v>
          </cell>
          <cell r="G57">
            <v>1.341</v>
          </cell>
          <cell r="H57">
            <v>0</v>
          </cell>
          <cell r="I57">
            <v>0</v>
          </cell>
          <cell r="J57">
            <v>0.97</v>
          </cell>
          <cell r="K57">
            <v>35</v>
          </cell>
          <cell r="L57">
            <v>2</v>
          </cell>
          <cell r="M57">
            <v>0.8</v>
          </cell>
          <cell r="O57">
            <v>2022</v>
          </cell>
          <cell r="P57">
            <v>1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17.730999999999998</v>
          </cell>
          <cell r="V57">
            <v>0.25032000000000004</v>
          </cell>
          <cell r="W57">
            <v>62.58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</row>
        <row r="58">
          <cell r="A58">
            <v>2023</v>
          </cell>
          <cell r="B58">
            <v>0</v>
          </cell>
          <cell r="C58">
            <v>0</v>
          </cell>
          <cell r="D58">
            <v>0</v>
          </cell>
          <cell r="E58">
            <v>7.0000000000000007E-2</v>
          </cell>
          <cell r="F58">
            <v>7.0000000000000007E-2</v>
          </cell>
          <cell r="G58">
            <v>1.341</v>
          </cell>
          <cell r="H58">
            <v>0</v>
          </cell>
          <cell r="I58">
            <v>0</v>
          </cell>
          <cell r="J58">
            <v>0.97</v>
          </cell>
          <cell r="K58">
            <v>35</v>
          </cell>
          <cell r="L58">
            <v>2</v>
          </cell>
          <cell r="M58">
            <v>0.8</v>
          </cell>
          <cell r="O58">
            <v>2023</v>
          </cell>
          <cell r="P58">
            <v>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17.656499999999998</v>
          </cell>
          <cell r="V58">
            <v>0.24883000000000005</v>
          </cell>
          <cell r="W58">
            <v>62.207499999999996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A59">
            <v>2024</v>
          </cell>
          <cell r="B59">
            <v>0</v>
          </cell>
          <cell r="C59">
            <v>0</v>
          </cell>
          <cell r="D59">
            <v>0</v>
          </cell>
          <cell r="E59">
            <v>7.0000000000000007E-2</v>
          </cell>
          <cell r="F59">
            <v>7.0000000000000007E-2</v>
          </cell>
          <cell r="G59">
            <v>1.341</v>
          </cell>
          <cell r="H59">
            <v>0</v>
          </cell>
          <cell r="I59">
            <v>0</v>
          </cell>
          <cell r="J59">
            <v>0.97</v>
          </cell>
          <cell r="K59">
            <v>35</v>
          </cell>
          <cell r="L59">
            <v>2</v>
          </cell>
          <cell r="M59">
            <v>0.8</v>
          </cell>
          <cell r="O59">
            <v>2024</v>
          </cell>
          <cell r="P59">
            <v>1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17.581999999999997</v>
          </cell>
          <cell r="V59">
            <v>0.24734000000000006</v>
          </cell>
          <cell r="W59">
            <v>61.834999999999994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A60">
            <v>2025</v>
          </cell>
          <cell r="B60">
            <v>0</v>
          </cell>
          <cell r="C60">
            <v>0</v>
          </cell>
          <cell r="D60">
            <v>0</v>
          </cell>
          <cell r="E60">
            <v>7.0000000000000007E-2</v>
          </cell>
          <cell r="F60">
            <v>7.0000000000000007E-2</v>
          </cell>
          <cell r="G60">
            <v>1.341</v>
          </cell>
          <cell r="H60">
            <v>0</v>
          </cell>
          <cell r="I60">
            <v>0</v>
          </cell>
          <cell r="J60">
            <v>0.97</v>
          </cell>
          <cell r="K60">
            <v>35</v>
          </cell>
          <cell r="L60">
            <v>2</v>
          </cell>
          <cell r="M60">
            <v>0.8</v>
          </cell>
          <cell r="O60">
            <v>2025</v>
          </cell>
          <cell r="P60">
            <v>1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17.507499999999997</v>
          </cell>
          <cell r="V60">
            <v>0.24585000000000007</v>
          </cell>
          <cell r="W60">
            <v>61.462499999999991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A61">
            <v>2026</v>
          </cell>
          <cell r="B61">
            <v>0</v>
          </cell>
          <cell r="C61">
            <v>0</v>
          </cell>
          <cell r="D61">
            <v>0</v>
          </cell>
          <cell r="E61">
            <v>7.0000000000000007E-2</v>
          </cell>
          <cell r="F61">
            <v>7.0000000000000007E-2</v>
          </cell>
          <cell r="G61">
            <v>1.341</v>
          </cell>
          <cell r="H61">
            <v>0</v>
          </cell>
          <cell r="I61">
            <v>0</v>
          </cell>
          <cell r="J61">
            <v>0.97</v>
          </cell>
          <cell r="K61">
            <v>35</v>
          </cell>
          <cell r="L61">
            <v>2</v>
          </cell>
          <cell r="M61">
            <v>0.8</v>
          </cell>
          <cell r="O61">
            <v>2026</v>
          </cell>
          <cell r="P61">
            <v>1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17.432999999999996</v>
          </cell>
          <cell r="V61">
            <v>0.24436000000000008</v>
          </cell>
          <cell r="W61">
            <v>61.089999999999989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A62">
            <v>2027</v>
          </cell>
          <cell r="B62">
            <v>0</v>
          </cell>
          <cell r="C62">
            <v>0</v>
          </cell>
          <cell r="D62">
            <v>0</v>
          </cell>
          <cell r="E62">
            <v>7.0000000000000007E-2</v>
          </cell>
          <cell r="F62">
            <v>7.0000000000000007E-2</v>
          </cell>
          <cell r="G62">
            <v>1.341</v>
          </cell>
          <cell r="H62">
            <v>0</v>
          </cell>
          <cell r="I62">
            <v>0</v>
          </cell>
          <cell r="J62">
            <v>0.97</v>
          </cell>
          <cell r="K62">
            <v>35</v>
          </cell>
          <cell r="L62">
            <v>2</v>
          </cell>
          <cell r="M62">
            <v>0.8</v>
          </cell>
          <cell r="O62">
            <v>2027</v>
          </cell>
          <cell r="P62">
            <v>1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17.358499999999996</v>
          </cell>
          <cell r="V62">
            <v>0.24287000000000009</v>
          </cell>
          <cell r="W62">
            <v>60.717499999999987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</row>
        <row r="63">
          <cell r="A63">
            <v>2028</v>
          </cell>
          <cell r="B63">
            <v>0</v>
          </cell>
          <cell r="C63">
            <v>0</v>
          </cell>
          <cell r="D63">
            <v>0</v>
          </cell>
          <cell r="E63">
            <v>7.0000000000000007E-2</v>
          </cell>
          <cell r="F63">
            <v>7.0000000000000007E-2</v>
          </cell>
          <cell r="G63">
            <v>1.341</v>
          </cell>
          <cell r="H63">
            <v>0</v>
          </cell>
          <cell r="I63">
            <v>0</v>
          </cell>
          <cell r="J63">
            <v>0.97</v>
          </cell>
          <cell r="K63">
            <v>35</v>
          </cell>
          <cell r="L63">
            <v>2</v>
          </cell>
          <cell r="M63">
            <v>0.8</v>
          </cell>
          <cell r="O63">
            <v>2028</v>
          </cell>
          <cell r="P63">
            <v>1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17.283999999999995</v>
          </cell>
          <cell r="V63">
            <v>0.24138000000000009</v>
          </cell>
          <cell r="W63">
            <v>60.344999999999985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A64">
            <v>2029</v>
          </cell>
          <cell r="B64">
            <v>0</v>
          </cell>
          <cell r="C64">
            <v>0</v>
          </cell>
          <cell r="D64">
            <v>0</v>
          </cell>
          <cell r="E64">
            <v>7.0000000000000007E-2</v>
          </cell>
          <cell r="F64">
            <v>7.0000000000000007E-2</v>
          </cell>
          <cell r="G64">
            <v>1.341</v>
          </cell>
          <cell r="H64">
            <v>0</v>
          </cell>
          <cell r="I64">
            <v>0</v>
          </cell>
          <cell r="J64">
            <v>0.97</v>
          </cell>
          <cell r="K64">
            <v>35</v>
          </cell>
          <cell r="L64">
            <v>2</v>
          </cell>
          <cell r="M64">
            <v>0.8</v>
          </cell>
          <cell r="O64">
            <v>2029</v>
          </cell>
          <cell r="P64">
            <v>1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17.209499999999995</v>
          </cell>
          <cell r="V64">
            <v>0.2398900000000001</v>
          </cell>
          <cell r="W64">
            <v>59.972499999999982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</row>
        <row r="65">
          <cell r="A65">
            <v>2030</v>
          </cell>
          <cell r="E65">
            <v>7.0000000000000007E-2</v>
          </cell>
          <cell r="F65">
            <v>7.0000000000000007E-2</v>
          </cell>
          <cell r="G65">
            <v>1.341</v>
          </cell>
          <cell r="H65">
            <v>0</v>
          </cell>
          <cell r="I65">
            <v>0</v>
          </cell>
          <cell r="J65">
            <v>0.97</v>
          </cell>
          <cell r="K65">
            <v>35</v>
          </cell>
          <cell r="L65">
            <v>2</v>
          </cell>
          <cell r="M65">
            <v>0.8</v>
          </cell>
          <cell r="O65">
            <v>2030</v>
          </cell>
          <cell r="P65">
            <v>1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17.134999999999998</v>
          </cell>
          <cell r="V65">
            <v>0.2384</v>
          </cell>
          <cell r="W65">
            <v>59.6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A66">
            <v>2031</v>
          </cell>
          <cell r="B66">
            <v>0</v>
          </cell>
          <cell r="C66">
            <v>0</v>
          </cell>
          <cell r="D66">
            <v>0</v>
          </cell>
          <cell r="E66">
            <v>7.0000000000000007E-2</v>
          </cell>
          <cell r="F66">
            <v>7.0000000000000007E-2</v>
          </cell>
          <cell r="G66">
            <v>1.341</v>
          </cell>
          <cell r="H66">
            <v>0</v>
          </cell>
          <cell r="I66">
            <v>0</v>
          </cell>
          <cell r="J66">
            <v>0.97</v>
          </cell>
          <cell r="K66">
            <v>35</v>
          </cell>
          <cell r="L66">
            <v>2</v>
          </cell>
          <cell r="M66">
            <v>0.8</v>
          </cell>
          <cell r="O66">
            <v>2031</v>
          </cell>
          <cell r="P66">
            <v>1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17.134999999999998</v>
          </cell>
          <cell r="V66">
            <v>0.2384</v>
          </cell>
          <cell r="W66">
            <v>59.6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A67">
            <v>2032</v>
          </cell>
          <cell r="B67">
            <v>0</v>
          </cell>
          <cell r="C67">
            <v>0</v>
          </cell>
          <cell r="D67">
            <v>0</v>
          </cell>
          <cell r="E67">
            <v>7.0000000000000007E-2</v>
          </cell>
          <cell r="F67">
            <v>7.0000000000000007E-2</v>
          </cell>
          <cell r="G67">
            <v>1.341</v>
          </cell>
          <cell r="H67">
            <v>0</v>
          </cell>
          <cell r="I67">
            <v>0</v>
          </cell>
          <cell r="J67">
            <v>0.97</v>
          </cell>
          <cell r="K67">
            <v>35</v>
          </cell>
          <cell r="L67">
            <v>2</v>
          </cell>
          <cell r="M67">
            <v>0.8</v>
          </cell>
          <cell r="O67">
            <v>2032</v>
          </cell>
          <cell r="P67">
            <v>1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17.134999999999998</v>
          </cell>
          <cell r="V67">
            <v>0.2384</v>
          </cell>
          <cell r="W67">
            <v>59.6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A68">
            <v>2033</v>
          </cell>
          <cell r="B68">
            <v>0</v>
          </cell>
          <cell r="C68">
            <v>0</v>
          </cell>
          <cell r="D68">
            <v>0</v>
          </cell>
          <cell r="E68">
            <v>7.0000000000000007E-2</v>
          </cell>
          <cell r="F68">
            <v>7.0000000000000007E-2</v>
          </cell>
          <cell r="G68">
            <v>1.341</v>
          </cell>
          <cell r="H68">
            <v>0</v>
          </cell>
          <cell r="I68">
            <v>0</v>
          </cell>
          <cell r="J68">
            <v>0.97</v>
          </cell>
          <cell r="K68">
            <v>35</v>
          </cell>
          <cell r="L68">
            <v>2</v>
          </cell>
          <cell r="M68">
            <v>0.8</v>
          </cell>
          <cell r="O68">
            <v>2033</v>
          </cell>
          <cell r="P68">
            <v>1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17.134999999999998</v>
          </cell>
          <cell r="V68">
            <v>0.2384</v>
          </cell>
          <cell r="W68">
            <v>59.6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A69">
            <v>2034</v>
          </cell>
          <cell r="B69">
            <v>0</v>
          </cell>
          <cell r="C69">
            <v>0</v>
          </cell>
          <cell r="D69">
            <v>0</v>
          </cell>
          <cell r="E69">
            <v>7.0000000000000007E-2</v>
          </cell>
          <cell r="F69">
            <v>7.0000000000000007E-2</v>
          </cell>
          <cell r="G69">
            <v>1.341</v>
          </cell>
          <cell r="H69">
            <v>0</v>
          </cell>
          <cell r="I69">
            <v>0</v>
          </cell>
          <cell r="J69">
            <v>0.97</v>
          </cell>
          <cell r="K69">
            <v>35</v>
          </cell>
          <cell r="L69">
            <v>2</v>
          </cell>
          <cell r="M69">
            <v>0.8</v>
          </cell>
          <cell r="O69">
            <v>2034</v>
          </cell>
          <cell r="P69">
            <v>1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17.134999999999998</v>
          </cell>
          <cell r="V69">
            <v>0.2384</v>
          </cell>
          <cell r="W69">
            <v>59.6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A70">
            <v>2035</v>
          </cell>
          <cell r="B70">
            <v>0</v>
          </cell>
          <cell r="C70">
            <v>0</v>
          </cell>
          <cell r="D70">
            <v>0</v>
          </cell>
          <cell r="E70">
            <v>7.0000000000000007E-2</v>
          </cell>
          <cell r="F70">
            <v>7.0000000000000007E-2</v>
          </cell>
          <cell r="G70">
            <v>1.341</v>
          </cell>
          <cell r="H70">
            <v>0</v>
          </cell>
          <cell r="I70">
            <v>0</v>
          </cell>
          <cell r="J70">
            <v>0.97</v>
          </cell>
          <cell r="K70">
            <v>35</v>
          </cell>
          <cell r="L70">
            <v>2</v>
          </cell>
          <cell r="M70">
            <v>0.8</v>
          </cell>
          <cell r="O70">
            <v>2035</v>
          </cell>
          <cell r="P70">
            <v>1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17.134999999999998</v>
          </cell>
          <cell r="V70">
            <v>0.2384</v>
          </cell>
          <cell r="W70">
            <v>59.6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2">
          <cell r="A72" t="str">
            <v>NGCC_SmallBP</v>
          </cell>
          <cell r="B72" t="str">
            <v>Eff.</v>
          </cell>
          <cell r="C72" t="str">
            <v>Cb</v>
          </cell>
          <cell r="D72" t="str">
            <v>Cv</v>
          </cell>
          <cell r="E72" t="str">
            <v>POutage</v>
          </cell>
          <cell r="F72" t="str">
            <v>UPOutage</v>
          </cell>
          <cell r="G72" t="str">
            <v>Invest</v>
          </cell>
          <cell r="H72" t="str">
            <v>O&amp;Mfixed</v>
          </cell>
          <cell r="I72" t="str">
            <v>O&amp;Mvar</v>
          </cell>
          <cell r="J72" t="str">
            <v>Desulp</v>
          </cell>
          <cell r="K72" t="str">
            <v>NO2</v>
          </cell>
          <cell r="L72" t="str">
            <v>CH4</v>
          </cell>
          <cell r="M72" t="str">
            <v>N2O</v>
          </cell>
          <cell r="O72" t="str">
            <v>ElBoiler</v>
          </cell>
          <cell r="P72" t="str">
            <v>Eff.</v>
          </cell>
          <cell r="Q72" t="str">
            <v>Cb</v>
          </cell>
          <cell r="R72" t="str">
            <v>Cv</v>
          </cell>
          <cell r="S72" t="str">
            <v>POutage</v>
          </cell>
          <cell r="T72" t="str">
            <v>UPOutage</v>
          </cell>
          <cell r="U72" t="str">
            <v>Invest</v>
          </cell>
          <cell r="V72" t="str">
            <v>O&amp;Mfixed</v>
          </cell>
          <cell r="W72" t="str">
            <v>O&amp;Mvar</v>
          </cell>
          <cell r="X72" t="str">
            <v>Desulp</v>
          </cell>
          <cell r="Y72" t="str">
            <v>NO2</v>
          </cell>
          <cell r="Z72" t="str">
            <v>CH4</v>
          </cell>
          <cell r="AA72" t="str">
            <v>N2O</v>
          </cell>
        </row>
        <row r="73">
          <cell r="A73" t="str">
            <v>Investeringsår</v>
          </cell>
          <cell r="B73" t="str">
            <v>%</v>
          </cell>
          <cell r="C73" t="str">
            <v>p.u.</v>
          </cell>
          <cell r="D73" t="str">
            <v>p.u.</v>
          </cell>
          <cell r="E73" t="str">
            <v>%</v>
          </cell>
          <cell r="F73" t="str">
            <v>%</v>
          </cell>
          <cell r="G73" t="str">
            <v>Mkr./MW</v>
          </cell>
          <cell r="H73" t="str">
            <v>Mkr/MWy</v>
          </cell>
          <cell r="I73" t="str">
            <v>kr/MWh</v>
          </cell>
          <cell r="J73" t="str">
            <v>p.u</v>
          </cell>
          <cell r="K73" t="str">
            <v>g/GJ</v>
          </cell>
          <cell r="L73" t="str">
            <v>g/GJ</v>
          </cell>
          <cell r="M73" t="str">
            <v>g/GJ</v>
          </cell>
          <cell r="O73" t="str">
            <v>Investeringsår</v>
          </cell>
          <cell r="P73" t="str">
            <v>%</v>
          </cell>
          <cell r="Q73" t="str">
            <v>p.u.</v>
          </cell>
          <cell r="R73" t="str">
            <v>p.u.</v>
          </cell>
          <cell r="S73" t="str">
            <v>%</v>
          </cell>
          <cell r="T73" t="str">
            <v>%</v>
          </cell>
          <cell r="U73" t="str">
            <v>Mkr./MW</v>
          </cell>
          <cell r="V73" t="str">
            <v>Mkr/MWy</v>
          </cell>
          <cell r="W73" t="str">
            <v>kr/MWh</v>
          </cell>
          <cell r="X73" t="str">
            <v>p.u</v>
          </cell>
          <cell r="Y73" t="str">
            <v>g/GJ</v>
          </cell>
          <cell r="Z73" t="str">
            <v>g/GJ</v>
          </cell>
          <cell r="AA73" t="str">
            <v>g/GJ</v>
          </cell>
        </row>
        <row r="74">
          <cell r="A74">
            <v>2010</v>
          </cell>
          <cell r="B74">
            <v>0.45599999999999996</v>
          </cell>
          <cell r="C74">
            <v>1.28</v>
          </cell>
          <cell r="D74">
            <v>0</v>
          </cell>
          <cell r="E74">
            <v>0.05</v>
          </cell>
          <cell r="F74">
            <v>0.05</v>
          </cell>
          <cell r="G74">
            <v>10.057500000000001</v>
          </cell>
          <cell r="H74">
            <v>0</v>
          </cell>
          <cell r="I74">
            <v>18.625</v>
          </cell>
          <cell r="J74">
            <v>0</v>
          </cell>
          <cell r="K74">
            <v>48</v>
          </cell>
          <cell r="L74">
            <v>1.5</v>
          </cell>
          <cell r="M74">
            <v>1</v>
          </cell>
          <cell r="O74">
            <v>2010</v>
          </cell>
          <cell r="P74">
            <v>0.99</v>
          </cell>
          <cell r="Q74">
            <v>-1.0101010101010102</v>
          </cell>
          <cell r="R74">
            <v>0</v>
          </cell>
          <cell r="S74">
            <v>0.01</v>
          </cell>
          <cell r="T74">
            <v>0.01</v>
          </cell>
          <cell r="U74">
            <v>0.44700000000000001</v>
          </cell>
          <cell r="V74">
            <v>8.1949999999999992E-3</v>
          </cell>
          <cell r="W74">
            <v>250.72499999999999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A75">
            <v>2011</v>
          </cell>
          <cell r="B75">
            <v>0.45599999999999996</v>
          </cell>
          <cell r="C75">
            <v>1.28</v>
          </cell>
          <cell r="D75">
            <v>0</v>
          </cell>
          <cell r="E75">
            <v>0.05</v>
          </cell>
          <cell r="F75">
            <v>0.05</v>
          </cell>
          <cell r="G75">
            <v>10.057500000000001</v>
          </cell>
          <cell r="H75">
            <v>0</v>
          </cell>
          <cell r="I75">
            <v>18.625</v>
          </cell>
          <cell r="J75">
            <v>0</v>
          </cell>
          <cell r="K75">
            <v>48</v>
          </cell>
          <cell r="L75">
            <v>1.5</v>
          </cell>
          <cell r="M75">
            <v>1</v>
          </cell>
          <cell r="O75">
            <v>2011</v>
          </cell>
          <cell r="P75">
            <v>0.99</v>
          </cell>
          <cell r="Q75">
            <v>-1.0101010101010102</v>
          </cell>
          <cell r="R75">
            <v>0</v>
          </cell>
          <cell r="S75">
            <v>0.01</v>
          </cell>
          <cell r="T75">
            <v>0.01</v>
          </cell>
          <cell r="U75">
            <v>0.44700000000000001</v>
          </cell>
          <cell r="V75">
            <v>8.1949999999999992E-3</v>
          </cell>
          <cell r="W75">
            <v>250.72499999999999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A76">
            <v>2012</v>
          </cell>
          <cell r="B76">
            <v>0.45599999999999996</v>
          </cell>
          <cell r="C76">
            <v>1.28</v>
          </cell>
          <cell r="D76">
            <v>0</v>
          </cell>
          <cell r="E76">
            <v>0.05</v>
          </cell>
          <cell r="F76">
            <v>0.05</v>
          </cell>
          <cell r="G76">
            <v>10.057500000000001</v>
          </cell>
          <cell r="H76">
            <v>0</v>
          </cell>
          <cell r="I76">
            <v>18.625</v>
          </cell>
          <cell r="J76">
            <v>0</v>
          </cell>
          <cell r="K76">
            <v>48</v>
          </cell>
          <cell r="L76">
            <v>1.5</v>
          </cell>
          <cell r="M76">
            <v>1</v>
          </cell>
          <cell r="O76">
            <v>2012</v>
          </cell>
          <cell r="P76">
            <v>0.99</v>
          </cell>
          <cell r="Q76">
            <v>-1.0101010101010102</v>
          </cell>
          <cell r="R76">
            <v>0</v>
          </cell>
          <cell r="S76">
            <v>0.01</v>
          </cell>
          <cell r="T76">
            <v>0.01</v>
          </cell>
          <cell r="U76">
            <v>0.44700000000000001</v>
          </cell>
          <cell r="V76">
            <v>8.1949999999999992E-3</v>
          </cell>
          <cell r="W76">
            <v>250.72499999999999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A77">
            <v>2013</v>
          </cell>
          <cell r="B77">
            <v>0.45599999999999996</v>
          </cell>
          <cell r="C77">
            <v>1.28</v>
          </cell>
          <cell r="D77">
            <v>0</v>
          </cell>
          <cell r="E77">
            <v>0.05</v>
          </cell>
          <cell r="F77">
            <v>0.05</v>
          </cell>
          <cell r="G77">
            <v>10.057500000000001</v>
          </cell>
          <cell r="H77">
            <v>0</v>
          </cell>
          <cell r="I77">
            <v>18.625</v>
          </cell>
          <cell r="J77">
            <v>0</v>
          </cell>
          <cell r="K77">
            <v>48</v>
          </cell>
          <cell r="L77">
            <v>1.5</v>
          </cell>
          <cell r="M77">
            <v>1</v>
          </cell>
          <cell r="O77">
            <v>2013</v>
          </cell>
          <cell r="P77">
            <v>0.99</v>
          </cell>
          <cell r="Q77">
            <v>-1.0101010101010102</v>
          </cell>
          <cell r="R77">
            <v>0</v>
          </cell>
          <cell r="S77">
            <v>0.01</v>
          </cell>
          <cell r="T77">
            <v>0.01</v>
          </cell>
          <cell r="U77">
            <v>0.44700000000000001</v>
          </cell>
          <cell r="V77">
            <v>8.1949999999999992E-3</v>
          </cell>
          <cell r="W77">
            <v>250.72499999999999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A78">
            <v>2014</v>
          </cell>
          <cell r="B78">
            <v>0.45599999999999996</v>
          </cell>
          <cell r="C78">
            <v>1.28</v>
          </cell>
          <cell r="D78">
            <v>0</v>
          </cell>
          <cell r="E78">
            <v>0.05</v>
          </cell>
          <cell r="F78">
            <v>0.05</v>
          </cell>
          <cell r="G78">
            <v>10.057500000000001</v>
          </cell>
          <cell r="H78">
            <v>0</v>
          </cell>
          <cell r="I78">
            <v>18.625</v>
          </cell>
          <cell r="J78">
            <v>0</v>
          </cell>
          <cell r="K78">
            <v>48</v>
          </cell>
          <cell r="L78">
            <v>1.5</v>
          </cell>
          <cell r="M78">
            <v>1</v>
          </cell>
          <cell r="O78">
            <v>2014</v>
          </cell>
          <cell r="P78">
            <v>0.99</v>
          </cell>
          <cell r="Q78">
            <v>-1.0101010101010102</v>
          </cell>
          <cell r="R78">
            <v>0</v>
          </cell>
          <cell r="S78">
            <v>0.01</v>
          </cell>
          <cell r="T78">
            <v>0.01</v>
          </cell>
          <cell r="U78">
            <v>0.44700000000000001</v>
          </cell>
          <cell r="V78">
            <v>8.1949999999999992E-3</v>
          </cell>
          <cell r="W78">
            <v>250.72499999999999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A79">
            <v>2015</v>
          </cell>
          <cell r="B79">
            <v>0.45599999999999996</v>
          </cell>
          <cell r="C79">
            <v>1.28</v>
          </cell>
          <cell r="D79">
            <v>0</v>
          </cell>
          <cell r="E79">
            <v>0.05</v>
          </cell>
          <cell r="F79">
            <v>0.05</v>
          </cell>
          <cell r="G79">
            <v>10.057500000000001</v>
          </cell>
          <cell r="H79">
            <v>0</v>
          </cell>
          <cell r="I79">
            <v>18.625</v>
          </cell>
          <cell r="J79">
            <v>0</v>
          </cell>
          <cell r="K79">
            <v>48</v>
          </cell>
          <cell r="L79">
            <v>1.5</v>
          </cell>
          <cell r="M79">
            <v>1</v>
          </cell>
          <cell r="O79">
            <v>2015</v>
          </cell>
          <cell r="P79">
            <v>0.99</v>
          </cell>
          <cell r="Q79">
            <v>-1.0101010101010102</v>
          </cell>
          <cell r="R79">
            <v>0</v>
          </cell>
          <cell r="S79">
            <v>0.01</v>
          </cell>
          <cell r="T79">
            <v>0.01</v>
          </cell>
          <cell r="U79">
            <v>0.44700000000000001</v>
          </cell>
          <cell r="V79">
            <v>8.1949999999999992E-3</v>
          </cell>
          <cell r="W79">
            <v>250.72499999999999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A80">
            <v>2016</v>
          </cell>
          <cell r="B80">
            <v>0.46359999999999996</v>
          </cell>
          <cell r="C80">
            <v>1.2906666666666666</v>
          </cell>
          <cell r="D80">
            <v>0</v>
          </cell>
          <cell r="E80">
            <v>0.05</v>
          </cell>
          <cell r="F80">
            <v>0.05</v>
          </cell>
          <cell r="G80">
            <v>10.2065</v>
          </cell>
          <cell r="H80">
            <v>0</v>
          </cell>
          <cell r="I80">
            <v>18.625</v>
          </cell>
          <cell r="J80">
            <v>0</v>
          </cell>
          <cell r="K80">
            <v>47.6</v>
          </cell>
          <cell r="L80">
            <v>1.5</v>
          </cell>
          <cell r="M80">
            <v>1</v>
          </cell>
          <cell r="O80">
            <v>2016</v>
          </cell>
          <cell r="P80">
            <v>0.99</v>
          </cell>
          <cell r="Q80">
            <v>-1.0101010101010102</v>
          </cell>
          <cell r="R80">
            <v>0</v>
          </cell>
          <cell r="S80">
            <v>0.01</v>
          </cell>
          <cell r="T80">
            <v>0.01</v>
          </cell>
          <cell r="U80">
            <v>0.44700000000000001</v>
          </cell>
          <cell r="V80">
            <v>8.1949999999999992E-3</v>
          </cell>
          <cell r="W80">
            <v>250.72499999999999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</row>
        <row r="81">
          <cell r="A81">
            <v>2017</v>
          </cell>
          <cell r="B81">
            <v>0.47119999999999995</v>
          </cell>
          <cell r="C81">
            <v>1.3013333333333332</v>
          </cell>
          <cell r="D81">
            <v>0</v>
          </cell>
          <cell r="E81">
            <v>0.05</v>
          </cell>
          <cell r="F81">
            <v>0.05</v>
          </cell>
          <cell r="G81">
            <v>10.355499999999999</v>
          </cell>
          <cell r="H81">
            <v>0</v>
          </cell>
          <cell r="I81">
            <v>18.625</v>
          </cell>
          <cell r="J81">
            <v>0</v>
          </cell>
          <cell r="K81">
            <v>47.2</v>
          </cell>
          <cell r="L81">
            <v>1.5</v>
          </cell>
          <cell r="M81">
            <v>1</v>
          </cell>
          <cell r="O81">
            <v>2017</v>
          </cell>
          <cell r="P81">
            <v>0.99</v>
          </cell>
          <cell r="Q81">
            <v>-1.0101010101010102</v>
          </cell>
          <cell r="R81">
            <v>0</v>
          </cell>
          <cell r="S81">
            <v>0.01</v>
          </cell>
          <cell r="T81">
            <v>0.01</v>
          </cell>
          <cell r="U81">
            <v>0.44700000000000001</v>
          </cell>
          <cell r="V81">
            <v>8.1949999999999992E-3</v>
          </cell>
          <cell r="W81">
            <v>250.72499999999999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</row>
        <row r="82">
          <cell r="A82">
            <v>2018</v>
          </cell>
          <cell r="B82">
            <v>0.47879999999999995</v>
          </cell>
          <cell r="C82">
            <v>1.3119999999999998</v>
          </cell>
          <cell r="D82">
            <v>0</v>
          </cell>
          <cell r="E82">
            <v>0.05</v>
          </cell>
          <cell r="F82">
            <v>0.05</v>
          </cell>
          <cell r="G82">
            <v>10.504499999999998</v>
          </cell>
          <cell r="H82">
            <v>0</v>
          </cell>
          <cell r="I82">
            <v>18.625</v>
          </cell>
          <cell r="J82">
            <v>0</v>
          </cell>
          <cell r="K82">
            <v>46.800000000000004</v>
          </cell>
          <cell r="L82">
            <v>1.5</v>
          </cell>
          <cell r="M82">
            <v>1</v>
          </cell>
          <cell r="O82">
            <v>2018</v>
          </cell>
          <cell r="P82">
            <v>0.99</v>
          </cell>
          <cell r="Q82">
            <v>-1.0101010101010102</v>
          </cell>
          <cell r="R82">
            <v>0</v>
          </cell>
          <cell r="S82">
            <v>0.01</v>
          </cell>
          <cell r="T82">
            <v>0.01</v>
          </cell>
          <cell r="U82">
            <v>0.44700000000000001</v>
          </cell>
          <cell r="V82">
            <v>8.1949999999999992E-3</v>
          </cell>
          <cell r="W82">
            <v>250.72499999999999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A83">
            <v>2019</v>
          </cell>
          <cell r="B83">
            <v>0.48639999999999994</v>
          </cell>
          <cell r="C83">
            <v>1.3226666666666664</v>
          </cell>
          <cell r="D83">
            <v>0</v>
          </cell>
          <cell r="E83">
            <v>0.05</v>
          </cell>
          <cell r="F83">
            <v>0.05</v>
          </cell>
          <cell r="G83">
            <v>10.653499999999998</v>
          </cell>
          <cell r="H83">
            <v>0</v>
          </cell>
          <cell r="I83">
            <v>18.625</v>
          </cell>
          <cell r="J83">
            <v>0</v>
          </cell>
          <cell r="K83">
            <v>46.400000000000006</v>
          </cell>
          <cell r="L83">
            <v>1.5</v>
          </cell>
          <cell r="M83">
            <v>1</v>
          </cell>
          <cell r="O83">
            <v>2019</v>
          </cell>
          <cell r="P83">
            <v>0.99</v>
          </cell>
          <cell r="Q83">
            <v>-1.0101010101010102</v>
          </cell>
          <cell r="R83">
            <v>0</v>
          </cell>
          <cell r="S83">
            <v>0.01</v>
          </cell>
          <cell r="T83">
            <v>0.01</v>
          </cell>
          <cell r="U83">
            <v>0.44700000000000001</v>
          </cell>
          <cell r="V83">
            <v>8.1949999999999992E-3</v>
          </cell>
          <cell r="W83">
            <v>250.72499999999999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</row>
        <row r="84">
          <cell r="A84">
            <v>2020</v>
          </cell>
          <cell r="B84">
            <v>0.49399999999999999</v>
          </cell>
          <cell r="C84">
            <v>1.3333333333333333</v>
          </cell>
          <cell r="D84">
            <v>0</v>
          </cell>
          <cell r="E84">
            <v>0.05</v>
          </cell>
          <cell r="F84">
            <v>0.05</v>
          </cell>
          <cell r="G84">
            <v>10.8025</v>
          </cell>
          <cell r="H84">
            <v>0</v>
          </cell>
          <cell r="I84">
            <v>18.625</v>
          </cell>
          <cell r="J84">
            <v>0</v>
          </cell>
          <cell r="K84">
            <v>46</v>
          </cell>
          <cell r="L84">
            <v>1.5</v>
          </cell>
          <cell r="M84">
            <v>1</v>
          </cell>
          <cell r="O84">
            <v>2020</v>
          </cell>
          <cell r="P84">
            <v>0.99</v>
          </cell>
          <cell r="Q84">
            <v>-1.0101010101010102</v>
          </cell>
          <cell r="R84">
            <v>0</v>
          </cell>
          <cell r="S84">
            <v>0.01</v>
          </cell>
          <cell r="T84">
            <v>0.01</v>
          </cell>
          <cell r="U84">
            <v>0.44700000000000001</v>
          </cell>
          <cell r="V84">
            <v>8.1949999999999992E-3</v>
          </cell>
          <cell r="W84">
            <v>250.72499999999999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A85">
            <v>2021</v>
          </cell>
          <cell r="B85">
            <v>0.49399999999999999</v>
          </cell>
          <cell r="C85">
            <v>1.3333333333333333</v>
          </cell>
          <cell r="D85">
            <v>0</v>
          </cell>
          <cell r="E85">
            <v>0.05</v>
          </cell>
          <cell r="F85">
            <v>0.05</v>
          </cell>
          <cell r="G85">
            <v>10.8025</v>
          </cell>
          <cell r="H85">
            <v>0</v>
          </cell>
          <cell r="I85">
            <v>18.625</v>
          </cell>
          <cell r="J85">
            <v>0</v>
          </cell>
          <cell r="K85">
            <v>45.6</v>
          </cell>
          <cell r="L85">
            <v>1.5</v>
          </cell>
          <cell r="M85">
            <v>1</v>
          </cell>
          <cell r="O85">
            <v>2021</v>
          </cell>
          <cell r="P85">
            <v>0.99</v>
          </cell>
          <cell r="Q85">
            <v>-1.0101010101010102</v>
          </cell>
          <cell r="R85">
            <v>0</v>
          </cell>
          <cell r="S85">
            <v>0.01</v>
          </cell>
          <cell r="T85">
            <v>0.01</v>
          </cell>
          <cell r="U85">
            <v>0.44700000000000001</v>
          </cell>
          <cell r="V85">
            <v>8.1949999999999992E-3</v>
          </cell>
          <cell r="W85">
            <v>250.72499999999999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A86">
            <v>2022</v>
          </cell>
          <cell r="B86">
            <v>0.49399999999999999</v>
          </cell>
          <cell r="C86">
            <v>1.3333333333333333</v>
          </cell>
          <cell r="D86">
            <v>0</v>
          </cell>
          <cell r="E86">
            <v>0.05</v>
          </cell>
          <cell r="F86">
            <v>0.05</v>
          </cell>
          <cell r="G86">
            <v>10.8025</v>
          </cell>
          <cell r="H86">
            <v>0</v>
          </cell>
          <cell r="I86">
            <v>18.625</v>
          </cell>
          <cell r="J86">
            <v>0</v>
          </cell>
          <cell r="K86">
            <v>45.2</v>
          </cell>
          <cell r="L86">
            <v>1.5</v>
          </cell>
          <cell r="M86">
            <v>1</v>
          </cell>
          <cell r="O86">
            <v>2022</v>
          </cell>
          <cell r="P86">
            <v>0.99</v>
          </cell>
          <cell r="Q86">
            <v>-1.0101010101010102</v>
          </cell>
          <cell r="R86">
            <v>0</v>
          </cell>
          <cell r="S86">
            <v>0.01</v>
          </cell>
          <cell r="T86">
            <v>0.01</v>
          </cell>
          <cell r="U86">
            <v>0.44700000000000001</v>
          </cell>
          <cell r="V86">
            <v>8.1949999999999992E-3</v>
          </cell>
          <cell r="W86">
            <v>250.72499999999999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A87">
            <v>2023</v>
          </cell>
          <cell r="B87">
            <v>0.49399999999999999</v>
          </cell>
          <cell r="C87">
            <v>1.3333333333333333</v>
          </cell>
          <cell r="D87">
            <v>0</v>
          </cell>
          <cell r="E87">
            <v>0.05</v>
          </cell>
          <cell r="F87">
            <v>0.05</v>
          </cell>
          <cell r="G87">
            <v>10.8025</v>
          </cell>
          <cell r="H87">
            <v>0</v>
          </cell>
          <cell r="I87">
            <v>18.625</v>
          </cell>
          <cell r="J87">
            <v>0</v>
          </cell>
          <cell r="K87">
            <v>44.800000000000004</v>
          </cell>
          <cell r="L87">
            <v>1.5</v>
          </cell>
          <cell r="M87">
            <v>1</v>
          </cell>
          <cell r="O87">
            <v>2023</v>
          </cell>
          <cell r="P87">
            <v>0.99</v>
          </cell>
          <cell r="Q87">
            <v>-1.0101010101010102</v>
          </cell>
          <cell r="R87">
            <v>0</v>
          </cell>
          <cell r="S87">
            <v>0.01</v>
          </cell>
          <cell r="T87">
            <v>0.01</v>
          </cell>
          <cell r="U87">
            <v>0.44700000000000001</v>
          </cell>
          <cell r="V87">
            <v>8.1949999999999992E-3</v>
          </cell>
          <cell r="W87">
            <v>250.72499999999999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</row>
        <row r="88">
          <cell r="A88">
            <v>2024</v>
          </cell>
          <cell r="B88">
            <v>0.49399999999999999</v>
          </cell>
          <cell r="C88">
            <v>1.3333333333333333</v>
          </cell>
          <cell r="D88">
            <v>0</v>
          </cell>
          <cell r="E88">
            <v>0.05</v>
          </cell>
          <cell r="F88">
            <v>0.05</v>
          </cell>
          <cell r="G88">
            <v>10.8025</v>
          </cell>
          <cell r="H88">
            <v>0</v>
          </cell>
          <cell r="I88">
            <v>18.625</v>
          </cell>
          <cell r="J88">
            <v>0</v>
          </cell>
          <cell r="K88">
            <v>44.400000000000006</v>
          </cell>
          <cell r="L88">
            <v>1.5</v>
          </cell>
          <cell r="M88">
            <v>1</v>
          </cell>
          <cell r="O88">
            <v>2024</v>
          </cell>
          <cell r="P88">
            <v>0.99</v>
          </cell>
          <cell r="Q88">
            <v>-1.0101010101010102</v>
          </cell>
          <cell r="R88">
            <v>0</v>
          </cell>
          <cell r="S88">
            <v>0.01</v>
          </cell>
          <cell r="T88">
            <v>0.01</v>
          </cell>
          <cell r="U88">
            <v>0.44700000000000001</v>
          </cell>
          <cell r="V88">
            <v>8.1949999999999992E-3</v>
          </cell>
          <cell r="W88">
            <v>250.72499999999999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</row>
        <row r="89">
          <cell r="A89">
            <v>2025</v>
          </cell>
          <cell r="B89">
            <v>0.49399999999999999</v>
          </cell>
          <cell r="C89">
            <v>1.3333333333333333</v>
          </cell>
          <cell r="D89">
            <v>0</v>
          </cell>
          <cell r="E89">
            <v>0.05</v>
          </cell>
          <cell r="F89">
            <v>0.05</v>
          </cell>
          <cell r="G89">
            <v>10.8025</v>
          </cell>
          <cell r="H89">
            <v>0</v>
          </cell>
          <cell r="I89">
            <v>18.625</v>
          </cell>
          <cell r="J89">
            <v>0</v>
          </cell>
          <cell r="K89">
            <v>44.000000000000007</v>
          </cell>
          <cell r="L89">
            <v>1.5</v>
          </cell>
          <cell r="M89">
            <v>1</v>
          </cell>
          <cell r="O89">
            <v>2025</v>
          </cell>
          <cell r="P89">
            <v>0.99</v>
          </cell>
          <cell r="Q89">
            <v>-1.0101010101010102</v>
          </cell>
          <cell r="R89">
            <v>0</v>
          </cell>
          <cell r="S89">
            <v>0.01</v>
          </cell>
          <cell r="T89">
            <v>0.01</v>
          </cell>
          <cell r="U89">
            <v>0.44700000000000001</v>
          </cell>
          <cell r="V89">
            <v>8.1949999999999992E-3</v>
          </cell>
          <cell r="W89">
            <v>250.72499999999999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A90">
            <v>2026</v>
          </cell>
          <cell r="B90">
            <v>0.49399999999999999</v>
          </cell>
          <cell r="C90">
            <v>1.3333333333333333</v>
          </cell>
          <cell r="D90">
            <v>0</v>
          </cell>
          <cell r="E90">
            <v>0.05</v>
          </cell>
          <cell r="F90">
            <v>0.05</v>
          </cell>
          <cell r="G90">
            <v>10.8025</v>
          </cell>
          <cell r="H90">
            <v>0</v>
          </cell>
          <cell r="I90">
            <v>18.625</v>
          </cell>
          <cell r="J90">
            <v>0</v>
          </cell>
          <cell r="K90">
            <v>43.600000000000009</v>
          </cell>
          <cell r="L90">
            <v>1.5</v>
          </cell>
          <cell r="M90">
            <v>1</v>
          </cell>
          <cell r="O90">
            <v>2026</v>
          </cell>
          <cell r="P90">
            <v>0.99</v>
          </cell>
          <cell r="Q90">
            <v>-1.0101010101010102</v>
          </cell>
          <cell r="R90">
            <v>0</v>
          </cell>
          <cell r="S90">
            <v>0.01</v>
          </cell>
          <cell r="T90">
            <v>0.01</v>
          </cell>
          <cell r="U90">
            <v>0.44700000000000001</v>
          </cell>
          <cell r="V90">
            <v>8.1949999999999992E-3</v>
          </cell>
          <cell r="W90">
            <v>250.72499999999999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</row>
        <row r="91">
          <cell r="A91">
            <v>2027</v>
          </cell>
          <cell r="B91">
            <v>0.49399999999999999</v>
          </cell>
          <cell r="C91">
            <v>1.3333333333333333</v>
          </cell>
          <cell r="D91">
            <v>0</v>
          </cell>
          <cell r="E91">
            <v>0.05</v>
          </cell>
          <cell r="F91">
            <v>0.05</v>
          </cell>
          <cell r="G91">
            <v>10.8025</v>
          </cell>
          <cell r="H91">
            <v>0</v>
          </cell>
          <cell r="I91">
            <v>18.625</v>
          </cell>
          <cell r="J91">
            <v>0</v>
          </cell>
          <cell r="K91">
            <v>43.20000000000001</v>
          </cell>
          <cell r="L91">
            <v>1.5</v>
          </cell>
          <cell r="M91">
            <v>1</v>
          </cell>
          <cell r="O91">
            <v>2027</v>
          </cell>
          <cell r="P91">
            <v>0.99</v>
          </cell>
          <cell r="Q91">
            <v>-1.0101010101010102</v>
          </cell>
          <cell r="R91">
            <v>0</v>
          </cell>
          <cell r="S91">
            <v>0.01</v>
          </cell>
          <cell r="T91">
            <v>0.01</v>
          </cell>
          <cell r="U91">
            <v>0.44700000000000001</v>
          </cell>
          <cell r="V91">
            <v>8.1949999999999992E-3</v>
          </cell>
          <cell r="W91">
            <v>250.72499999999999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</row>
        <row r="92">
          <cell r="A92">
            <v>2028</v>
          </cell>
          <cell r="B92">
            <v>0.49399999999999999</v>
          </cell>
          <cell r="C92">
            <v>1.3333333333333333</v>
          </cell>
          <cell r="D92">
            <v>0</v>
          </cell>
          <cell r="E92">
            <v>0.05</v>
          </cell>
          <cell r="F92">
            <v>0.05</v>
          </cell>
          <cell r="G92">
            <v>10.8025</v>
          </cell>
          <cell r="H92">
            <v>0</v>
          </cell>
          <cell r="I92">
            <v>18.625</v>
          </cell>
          <cell r="J92">
            <v>0</v>
          </cell>
          <cell r="K92">
            <v>42.800000000000011</v>
          </cell>
          <cell r="L92">
            <v>1.5</v>
          </cell>
          <cell r="M92">
            <v>1</v>
          </cell>
          <cell r="O92">
            <v>2028</v>
          </cell>
          <cell r="P92">
            <v>0.99</v>
          </cell>
          <cell r="Q92">
            <v>-1.0101010101010102</v>
          </cell>
          <cell r="R92">
            <v>0</v>
          </cell>
          <cell r="S92">
            <v>0.01</v>
          </cell>
          <cell r="T92">
            <v>0.01</v>
          </cell>
          <cell r="U92">
            <v>0.44700000000000001</v>
          </cell>
          <cell r="V92">
            <v>8.1949999999999992E-3</v>
          </cell>
          <cell r="W92">
            <v>250.72499999999999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A93">
            <v>2029</v>
          </cell>
          <cell r="B93">
            <v>0.49399999999999999</v>
          </cell>
          <cell r="C93">
            <v>1.3333333333333333</v>
          </cell>
          <cell r="D93">
            <v>0</v>
          </cell>
          <cell r="E93">
            <v>0.05</v>
          </cell>
          <cell r="F93">
            <v>0.05</v>
          </cell>
          <cell r="G93">
            <v>10.8025</v>
          </cell>
          <cell r="H93">
            <v>0</v>
          </cell>
          <cell r="I93">
            <v>18.625</v>
          </cell>
          <cell r="J93">
            <v>0</v>
          </cell>
          <cell r="K93">
            <v>42.400000000000013</v>
          </cell>
          <cell r="L93">
            <v>1.5</v>
          </cell>
          <cell r="M93">
            <v>1</v>
          </cell>
          <cell r="O93">
            <v>2029</v>
          </cell>
          <cell r="P93">
            <v>0.99</v>
          </cell>
          <cell r="Q93">
            <v>-1.0101010101010102</v>
          </cell>
          <cell r="R93">
            <v>0</v>
          </cell>
          <cell r="S93">
            <v>0.01</v>
          </cell>
          <cell r="T93">
            <v>0.01</v>
          </cell>
          <cell r="U93">
            <v>0.44700000000000001</v>
          </cell>
          <cell r="V93">
            <v>8.1949999999999992E-3</v>
          </cell>
          <cell r="W93">
            <v>250.72499999999999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A94">
            <v>2030</v>
          </cell>
          <cell r="B94">
            <v>0.49399999999999999</v>
          </cell>
          <cell r="C94">
            <v>1.3333333333333333</v>
          </cell>
          <cell r="D94">
            <v>0</v>
          </cell>
          <cell r="E94">
            <v>0.05</v>
          </cell>
          <cell r="F94">
            <v>0.05</v>
          </cell>
          <cell r="G94">
            <v>10.8025</v>
          </cell>
          <cell r="H94">
            <v>0</v>
          </cell>
          <cell r="I94">
            <v>18.625</v>
          </cell>
          <cell r="J94">
            <v>0</v>
          </cell>
          <cell r="K94">
            <v>42</v>
          </cell>
          <cell r="L94">
            <v>1.5</v>
          </cell>
          <cell r="M94">
            <v>1</v>
          </cell>
          <cell r="O94">
            <v>2030</v>
          </cell>
          <cell r="P94">
            <v>0.99</v>
          </cell>
          <cell r="Q94">
            <v>-1.0101010101010102</v>
          </cell>
          <cell r="R94">
            <v>0</v>
          </cell>
          <cell r="S94">
            <v>0.01</v>
          </cell>
          <cell r="T94">
            <v>0.01</v>
          </cell>
          <cell r="U94">
            <v>0.44700000000000001</v>
          </cell>
          <cell r="V94">
            <v>8.1949999999999992E-3</v>
          </cell>
          <cell r="W94">
            <v>250.72499999999999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A95">
            <v>2031</v>
          </cell>
          <cell r="B95">
            <v>0.49399999999999999</v>
          </cell>
          <cell r="C95">
            <v>1.3333333333333333</v>
          </cell>
          <cell r="D95">
            <v>0</v>
          </cell>
          <cell r="E95">
            <v>0.05</v>
          </cell>
          <cell r="F95">
            <v>0.05</v>
          </cell>
          <cell r="G95">
            <v>10.8025</v>
          </cell>
          <cell r="H95">
            <v>0</v>
          </cell>
          <cell r="I95">
            <v>18.625</v>
          </cell>
          <cell r="J95">
            <v>0</v>
          </cell>
          <cell r="K95">
            <v>42</v>
          </cell>
          <cell r="L95">
            <v>1.5</v>
          </cell>
          <cell r="M95">
            <v>1</v>
          </cell>
          <cell r="O95">
            <v>2031</v>
          </cell>
          <cell r="P95">
            <v>0.99</v>
          </cell>
          <cell r="Q95">
            <v>-1.0101010101010102</v>
          </cell>
          <cell r="R95">
            <v>0</v>
          </cell>
          <cell r="S95">
            <v>0.01</v>
          </cell>
          <cell r="T95">
            <v>0.01</v>
          </cell>
          <cell r="U95">
            <v>0.44700000000000001</v>
          </cell>
          <cell r="V95">
            <v>8.1949999999999992E-3</v>
          </cell>
          <cell r="W95">
            <v>250.72499999999999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A96">
            <v>2032</v>
          </cell>
          <cell r="B96">
            <v>0.49399999999999999</v>
          </cell>
          <cell r="C96">
            <v>1.3333333333333333</v>
          </cell>
          <cell r="D96">
            <v>0</v>
          </cell>
          <cell r="E96">
            <v>0.05</v>
          </cell>
          <cell r="F96">
            <v>0.05</v>
          </cell>
          <cell r="G96">
            <v>10.8025</v>
          </cell>
          <cell r="H96">
            <v>0</v>
          </cell>
          <cell r="I96">
            <v>18.625</v>
          </cell>
          <cell r="J96">
            <v>0</v>
          </cell>
          <cell r="K96">
            <v>42</v>
          </cell>
          <cell r="L96">
            <v>1.5</v>
          </cell>
          <cell r="M96">
            <v>1</v>
          </cell>
          <cell r="O96">
            <v>2032</v>
          </cell>
          <cell r="P96">
            <v>0.99</v>
          </cell>
          <cell r="Q96">
            <v>-1.0101010101010102</v>
          </cell>
          <cell r="R96">
            <v>0</v>
          </cell>
          <cell r="S96">
            <v>0.01</v>
          </cell>
          <cell r="T96">
            <v>0.01</v>
          </cell>
          <cell r="U96">
            <v>0.44700000000000001</v>
          </cell>
          <cell r="V96">
            <v>8.1949999999999992E-3</v>
          </cell>
          <cell r="W96">
            <v>250.72499999999999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A97">
            <v>2033</v>
          </cell>
          <cell r="B97">
            <v>0.49399999999999999</v>
          </cell>
          <cell r="C97">
            <v>1.3333333333333333</v>
          </cell>
          <cell r="D97">
            <v>0</v>
          </cell>
          <cell r="E97">
            <v>0.05</v>
          </cell>
          <cell r="F97">
            <v>0.05</v>
          </cell>
          <cell r="G97">
            <v>10.8025</v>
          </cell>
          <cell r="H97">
            <v>0</v>
          </cell>
          <cell r="I97">
            <v>18.625</v>
          </cell>
          <cell r="J97">
            <v>0</v>
          </cell>
          <cell r="K97">
            <v>42</v>
          </cell>
          <cell r="L97">
            <v>1.5</v>
          </cell>
          <cell r="M97">
            <v>1</v>
          </cell>
          <cell r="O97">
            <v>2033</v>
          </cell>
          <cell r="P97">
            <v>0.99</v>
          </cell>
          <cell r="Q97">
            <v>-1.0101010101010102</v>
          </cell>
          <cell r="R97">
            <v>0</v>
          </cell>
          <cell r="S97">
            <v>0.01</v>
          </cell>
          <cell r="T97">
            <v>0.01</v>
          </cell>
          <cell r="U97">
            <v>0.44700000000000001</v>
          </cell>
          <cell r="V97">
            <v>8.1949999999999992E-3</v>
          </cell>
          <cell r="W97">
            <v>250.72499999999999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A98">
            <v>2034</v>
          </cell>
          <cell r="B98">
            <v>0.49399999999999999</v>
          </cell>
          <cell r="C98">
            <v>1.3333333333333333</v>
          </cell>
          <cell r="D98">
            <v>0</v>
          </cell>
          <cell r="E98">
            <v>0.05</v>
          </cell>
          <cell r="F98">
            <v>0.05</v>
          </cell>
          <cell r="G98">
            <v>10.8025</v>
          </cell>
          <cell r="H98">
            <v>0</v>
          </cell>
          <cell r="I98">
            <v>18.625</v>
          </cell>
          <cell r="J98">
            <v>0</v>
          </cell>
          <cell r="K98">
            <v>42</v>
          </cell>
          <cell r="L98">
            <v>1.5</v>
          </cell>
          <cell r="M98">
            <v>1</v>
          </cell>
          <cell r="O98">
            <v>2034</v>
          </cell>
          <cell r="P98">
            <v>0.99</v>
          </cell>
          <cell r="Q98">
            <v>-1.0101010101010102</v>
          </cell>
          <cell r="R98">
            <v>0</v>
          </cell>
          <cell r="S98">
            <v>0.01</v>
          </cell>
          <cell r="T98">
            <v>0.01</v>
          </cell>
          <cell r="U98">
            <v>0.44700000000000001</v>
          </cell>
          <cell r="V98">
            <v>8.1949999999999992E-3</v>
          </cell>
          <cell r="W98">
            <v>250.72499999999999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A99">
            <v>2035</v>
          </cell>
          <cell r="B99">
            <v>0.49399999999999999</v>
          </cell>
          <cell r="C99">
            <v>1.3333333333333333</v>
          </cell>
          <cell r="D99">
            <v>0</v>
          </cell>
          <cell r="E99">
            <v>0.05</v>
          </cell>
          <cell r="F99">
            <v>0.05</v>
          </cell>
          <cell r="G99">
            <v>10.8025</v>
          </cell>
          <cell r="H99">
            <v>0</v>
          </cell>
          <cell r="I99">
            <v>18.625</v>
          </cell>
          <cell r="J99">
            <v>0</v>
          </cell>
          <cell r="K99">
            <v>42</v>
          </cell>
          <cell r="L99">
            <v>1.5</v>
          </cell>
          <cell r="M99">
            <v>1</v>
          </cell>
          <cell r="O99">
            <v>2035</v>
          </cell>
          <cell r="P99">
            <v>0.99</v>
          </cell>
          <cell r="Q99">
            <v>-1.0101010101010102</v>
          </cell>
          <cell r="R99">
            <v>0</v>
          </cell>
          <cell r="S99">
            <v>0.01</v>
          </cell>
          <cell r="T99">
            <v>0.01</v>
          </cell>
          <cell r="U99">
            <v>0.44700000000000001</v>
          </cell>
          <cell r="V99">
            <v>8.1949999999999992E-3</v>
          </cell>
          <cell r="W99">
            <v>250.72499999999999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1">
          <cell r="A101" t="str">
            <v>WasteCHP</v>
          </cell>
          <cell r="B101" t="str">
            <v>Eff.</v>
          </cell>
          <cell r="C101" t="str">
            <v>Cb</v>
          </cell>
          <cell r="D101" t="str">
            <v>Cv</v>
          </cell>
          <cell r="E101" t="str">
            <v>POutage</v>
          </cell>
          <cell r="F101" t="str">
            <v>UPOutage</v>
          </cell>
          <cell r="G101" t="str">
            <v>Invest</v>
          </cell>
          <cell r="H101" t="str">
            <v>O&amp;Mfixed</v>
          </cell>
          <cell r="I101" t="str">
            <v>O&amp;Mvar</v>
          </cell>
          <cell r="J101" t="str">
            <v>Desulp</v>
          </cell>
          <cell r="K101" t="str">
            <v>NO2</v>
          </cell>
          <cell r="L101" t="str">
            <v>CH4</v>
          </cell>
          <cell r="M101" t="str">
            <v>N2O</v>
          </cell>
          <cell r="O101" t="str">
            <v>HeatPump_Large</v>
          </cell>
          <cell r="P101" t="str">
            <v>Eff.</v>
          </cell>
          <cell r="Q101" t="str">
            <v>Cb</v>
          </cell>
          <cell r="R101" t="str">
            <v>Cv</v>
          </cell>
          <cell r="S101" t="str">
            <v>POutage</v>
          </cell>
          <cell r="T101" t="str">
            <v>UPOutage</v>
          </cell>
          <cell r="U101" t="str">
            <v>Invest</v>
          </cell>
          <cell r="V101" t="str">
            <v>O&amp;Mfixed</v>
          </cell>
          <cell r="W101" t="str">
            <v>O&amp;Mvar</v>
          </cell>
          <cell r="X101" t="str">
            <v>Desulp</v>
          </cell>
          <cell r="Y101" t="str">
            <v>NO2</v>
          </cell>
          <cell r="Z101" t="str">
            <v>CH4</v>
          </cell>
          <cell r="AA101" t="str">
            <v>N2O</v>
          </cell>
        </row>
        <row r="102">
          <cell r="A102" t="str">
            <v>Investeringsår</v>
          </cell>
          <cell r="B102" t="str">
            <v>%</v>
          </cell>
          <cell r="C102" t="str">
            <v>p.u.</v>
          </cell>
          <cell r="D102" t="str">
            <v>p.u.</v>
          </cell>
          <cell r="E102" t="str">
            <v>%</v>
          </cell>
          <cell r="F102" t="str">
            <v>%</v>
          </cell>
          <cell r="G102" t="str">
            <v>Mkr./MW</v>
          </cell>
          <cell r="H102" t="str">
            <v>Mkr/MWy</v>
          </cell>
          <cell r="I102" t="str">
            <v>kr/MWh</v>
          </cell>
          <cell r="J102" t="str">
            <v>p.u</v>
          </cell>
          <cell r="K102" t="str">
            <v>g/GJ</v>
          </cell>
          <cell r="L102" t="str">
            <v>g/GJ</v>
          </cell>
          <cell r="M102" t="str">
            <v>g/GJ</v>
          </cell>
          <cell r="O102" t="str">
            <v>Investeringsår</v>
          </cell>
          <cell r="P102" t="str">
            <v>%</v>
          </cell>
          <cell r="Q102" t="str">
            <v>p.u.</v>
          </cell>
          <cell r="R102" t="str">
            <v>p.u.</v>
          </cell>
          <cell r="S102" t="str">
            <v>%</v>
          </cell>
          <cell r="T102" t="str">
            <v>%</v>
          </cell>
          <cell r="U102" t="str">
            <v>Mkr./MW</v>
          </cell>
          <cell r="V102" t="str">
            <v>Mkr/MWy</v>
          </cell>
          <cell r="W102" t="str">
            <v>kr/MWh</v>
          </cell>
          <cell r="X102" t="str">
            <v>p.u</v>
          </cell>
          <cell r="Y102" t="str">
            <v>g/GJ</v>
          </cell>
          <cell r="Z102" t="str">
            <v>g/GJ</v>
          </cell>
          <cell r="AA102" t="str">
            <v>g/GJ</v>
          </cell>
        </row>
        <row r="103">
          <cell r="A103" t="str">
            <v>Existing</v>
          </cell>
          <cell r="E103">
            <v>0.06</v>
          </cell>
          <cell r="F103">
            <v>0.03</v>
          </cell>
          <cell r="H103">
            <v>1.1599999999999999</v>
          </cell>
          <cell r="I103">
            <v>0</v>
          </cell>
          <cell r="O103">
            <v>2010</v>
          </cell>
          <cell r="P103">
            <v>2.8</v>
          </cell>
          <cell r="Q103">
            <v>-0.35714285714285715</v>
          </cell>
          <cell r="R103">
            <v>0</v>
          </cell>
          <cell r="S103">
            <v>0.05</v>
          </cell>
          <cell r="T103">
            <v>0.05</v>
          </cell>
          <cell r="U103">
            <v>5.0660000000000007</v>
          </cell>
          <cell r="V103">
            <v>4.0974999999999998E-2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A104">
            <v>2010</v>
          </cell>
          <cell r="B104">
            <v>0.22799999999999998</v>
          </cell>
          <cell r="C104">
            <v>0.32432432432432434</v>
          </cell>
          <cell r="D104">
            <v>0</v>
          </cell>
          <cell r="E104">
            <v>0.06</v>
          </cell>
          <cell r="F104">
            <v>0.01</v>
          </cell>
          <cell r="G104">
            <v>63.325000000000003</v>
          </cell>
          <cell r="H104">
            <v>1.1599999999999999</v>
          </cell>
          <cell r="I104">
            <v>0</v>
          </cell>
          <cell r="J104">
            <v>0.98199999999999998</v>
          </cell>
          <cell r="K104">
            <v>124</v>
          </cell>
          <cell r="L104">
            <v>0.59</v>
          </cell>
          <cell r="M104">
            <v>1.2</v>
          </cell>
          <cell r="O104">
            <v>2011</v>
          </cell>
          <cell r="P104">
            <v>2.8</v>
          </cell>
          <cell r="Q104">
            <v>-0.35714285714285715</v>
          </cell>
          <cell r="R104">
            <v>0</v>
          </cell>
          <cell r="S104">
            <v>0.05</v>
          </cell>
          <cell r="T104">
            <v>0.05</v>
          </cell>
          <cell r="U104">
            <v>5.0660000000000007</v>
          </cell>
          <cell r="V104">
            <v>4.0974999999999998E-2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A105">
            <v>2011</v>
          </cell>
          <cell r="B105">
            <v>0.22799999999999998</v>
          </cell>
          <cell r="C105">
            <v>0.32432432432432434</v>
          </cell>
          <cell r="D105">
            <v>0</v>
          </cell>
          <cell r="E105">
            <v>0.06</v>
          </cell>
          <cell r="F105">
            <v>0.01</v>
          </cell>
          <cell r="G105">
            <v>63.325000000000003</v>
          </cell>
          <cell r="H105">
            <v>1.1599999999999999</v>
          </cell>
          <cell r="I105">
            <v>0</v>
          </cell>
          <cell r="J105">
            <v>0.98199999999999998</v>
          </cell>
          <cell r="K105">
            <v>124</v>
          </cell>
          <cell r="L105">
            <v>0.59</v>
          </cell>
          <cell r="M105">
            <v>1.2</v>
          </cell>
          <cell r="O105">
            <v>2012</v>
          </cell>
          <cell r="P105">
            <v>2.8</v>
          </cell>
          <cell r="Q105">
            <v>-0.35714285714285715</v>
          </cell>
          <cell r="R105">
            <v>0</v>
          </cell>
          <cell r="S105">
            <v>0.05</v>
          </cell>
          <cell r="T105">
            <v>0.05</v>
          </cell>
          <cell r="U105">
            <v>5.0660000000000007</v>
          </cell>
          <cell r="V105">
            <v>4.0974999999999998E-2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A106">
            <v>2012</v>
          </cell>
          <cell r="B106">
            <v>0.22799999999999998</v>
          </cell>
          <cell r="C106">
            <v>0.32432432432432434</v>
          </cell>
          <cell r="D106">
            <v>0</v>
          </cell>
          <cell r="E106">
            <v>0.06</v>
          </cell>
          <cell r="F106">
            <v>0.01</v>
          </cell>
          <cell r="G106">
            <v>63.325000000000003</v>
          </cell>
          <cell r="H106">
            <v>1.1599999999999999</v>
          </cell>
          <cell r="I106">
            <v>0</v>
          </cell>
          <cell r="J106">
            <v>0.98199999999999998</v>
          </cell>
          <cell r="K106">
            <v>124</v>
          </cell>
          <cell r="L106">
            <v>0.59</v>
          </cell>
          <cell r="M106">
            <v>1.2</v>
          </cell>
          <cell r="O106">
            <v>2013</v>
          </cell>
          <cell r="P106">
            <v>2.8</v>
          </cell>
          <cell r="Q106">
            <v>-0.35714285714285715</v>
          </cell>
          <cell r="R106">
            <v>0</v>
          </cell>
          <cell r="S106">
            <v>0.05</v>
          </cell>
          <cell r="T106">
            <v>0.05</v>
          </cell>
          <cell r="U106">
            <v>5.0660000000000007</v>
          </cell>
          <cell r="V106">
            <v>4.0974999999999998E-2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A107">
            <v>2013</v>
          </cell>
          <cell r="B107">
            <v>0.22799999999999998</v>
          </cell>
          <cell r="C107">
            <v>0.32432432432432434</v>
          </cell>
          <cell r="D107">
            <v>0</v>
          </cell>
          <cell r="E107">
            <v>0.06</v>
          </cell>
          <cell r="F107">
            <v>0.01</v>
          </cell>
          <cell r="G107">
            <v>63.325000000000003</v>
          </cell>
          <cell r="H107">
            <v>1.1599999999999999</v>
          </cell>
          <cell r="I107">
            <v>0</v>
          </cell>
          <cell r="J107">
            <v>0.98199999999999998</v>
          </cell>
          <cell r="K107">
            <v>124</v>
          </cell>
          <cell r="L107">
            <v>0.59</v>
          </cell>
          <cell r="M107">
            <v>1.2</v>
          </cell>
          <cell r="O107">
            <v>2014</v>
          </cell>
          <cell r="P107">
            <v>2.8</v>
          </cell>
          <cell r="Q107">
            <v>-0.35714285714285715</v>
          </cell>
          <cell r="R107">
            <v>0</v>
          </cell>
          <cell r="S107">
            <v>0.05</v>
          </cell>
          <cell r="T107">
            <v>0.05</v>
          </cell>
          <cell r="U107">
            <v>5.0660000000000007</v>
          </cell>
          <cell r="V107">
            <v>4.0974999999999998E-2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A108">
            <v>2014</v>
          </cell>
          <cell r="B108">
            <v>0.22799999999999998</v>
          </cell>
          <cell r="C108">
            <v>0.32432432432432434</v>
          </cell>
          <cell r="D108">
            <v>0</v>
          </cell>
          <cell r="E108">
            <v>0.06</v>
          </cell>
          <cell r="F108">
            <v>0.01</v>
          </cell>
          <cell r="G108">
            <v>63.325000000000003</v>
          </cell>
          <cell r="H108">
            <v>1.1599999999999999</v>
          </cell>
          <cell r="I108">
            <v>0</v>
          </cell>
          <cell r="J108">
            <v>0.98199999999999998</v>
          </cell>
          <cell r="K108">
            <v>124</v>
          </cell>
          <cell r="L108">
            <v>0.59</v>
          </cell>
          <cell r="M108">
            <v>1.2</v>
          </cell>
          <cell r="O108">
            <v>2015</v>
          </cell>
          <cell r="P108">
            <v>2.8</v>
          </cell>
          <cell r="Q108">
            <v>-0.35714285714285715</v>
          </cell>
          <cell r="R108">
            <v>0</v>
          </cell>
          <cell r="S108">
            <v>0.05</v>
          </cell>
          <cell r="T108">
            <v>0.05</v>
          </cell>
          <cell r="U108">
            <v>5.0660000000000007</v>
          </cell>
          <cell r="V108">
            <v>4.0974999999999998E-2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A109">
            <v>2015</v>
          </cell>
          <cell r="B109">
            <v>0.22799999999999998</v>
          </cell>
          <cell r="C109">
            <v>0.32432432432432434</v>
          </cell>
          <cell r="D109">
            <v>0</v>
          </cell>
          <cell r="E109">
            <v>0.06</v>
          </cell>
          <cell r="F109">
            <v>0.01</v>
          </cell>
          <cell r="G109">
            <v>63.325000000000003</v>
          </cell>
          <cell r="H109">
            <v>1.1599999999999999</v>
          </cell>
          <cell r="I109">
            <v>0</v>
          </cell>
          <cell r="J109">
            <v>0.98199999999999998</v>
          </cell>
          <cell r="K109">
            <v>124</v>
          </cell>
          <cell r="L109">
            <v>0.59</v>
          </cell>
          <cell r="M109">
            <v>1.2</v>
          </cell>
          <cell r="O109">
            <v>2016</v>
          </cell>
          <cell r="P109">
            <v>2.82</v>
          </cell>
          <cell r="Q109">
            <v>-0.3546099290780142</v>
          </cell>
          <cell r="R109">
            <v>0</v>
          </cell>
          <cell r="S109">
            <v>0.05</v>
          </cell>
          <cell r="T109">
            <v>0.05</v>
          </cell>
          <cell r="U109">
            <v>4.9915000000000003</v>
          </cell>
          <cell r="V109">
            <v>3.8218499999999996E-2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</row>
        <row r="110">
          <cell r="A110">
            <v>2016</v>
          </cell>
          <cell r="B110">
            <v>0.23179999999999998</v>
          </cell>
          <cell r="C110">
            <v>0.3326988960791778</v>
          </cell>
          <cell r="D110">
            <v>0</v>
          </cell>
          <cell r="E110">
            <v>0.06</v>
          </cell>
          <cell r="F110">
            <v>0.01</v>
          </cell>
          <cell r="G110">
            <v>63.325000000000003</v>
          </cell>
          <cell r="H110">
            <v>1.1599999999999999</v>
          </cell>
          <cell r="I110">
            <v>0</v>
          </cell>
          <cell r="J110">
            <v>0.98239999999999994</v>
          </cell>
          <cell r="K110">
            <v>105.2</v>
          </cell>
          <cell r="L110">
            <v>0.59</v>
          </cell>
          <cell r="M110">
            <v>1.2</v>
          </cell>
          <cell r="O110">
            <v>2017</v>
          </cell>
          <cell r="P110">
            <v>2.84</v>
          </cell>
          <cell r="Q110">
            <v>-0.35211267605633806</v>
          </cell>
          <cell r="R110">
            <v>0</v>
          </cell>
          <cell r="S110">
            <v>0.05</v>
          </cell>
          <cell r="T110">
            <v>0.05</v>
          </cell>
          <cell r="U110">
            <v>4.9169999999999998</v>
          </cell>
          <cell r="V110">
            <v>3.5461999999999994E-2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A111">
            <v>2017</v>
          </cell>
          <cell r="B111">
            <v>0.23559999999999998</v>
          </cell>
          <cell r="C111">
            <v>0.34107346783403125</v>
          </cell>
          <cell r="D111">
            <v>0</v>
          </cell>
          <cell r="E111">
            <v>0.06</v>
          </cell>
          <cell r="F111">
            <v>0.01</v>
          </cell>
          <cell r="G111">
            <v>63.325000000000003</v>
          </cell>
          <cell r="H111">
            <v>1.1599999999999999</v>
          </cell>
          <cell r="I111">
            <v>0</v>
          </cell>
          <cell r="J111">
            <v>0.9827999999999999</v>
          </cell>
          <cell r="K111">
            <v>86.4</v>
          </cell>
          <cell r="L111">
            <v>0.59</v>
          </cell>
          <cell r="M111">
            <v>1.2</v>
          </cell>
          <cell r="O111">
            <v>2018</v>
          </cell>
          <cell r="P111">
            <v>2.86</v>
          </cell>
          <cell r="Q111">
            <v>-0.34965034965034969</v>
          </cell>
          <cell r="R111">
            <v>0</v>
          </cell>
          <cell r="S111">
            <v>0.05</v>
          </cell>
          <cell r="T111">
            <v>0.05</v>
          </cell>
          <cell r="U111">
            <v>4.8424999999999994</v>
          </cell>
          <cell r="V111">
            <v>3.2705499999999992E-2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A112">
            <v>2018</v>
          </cell>
          <cell r="B112">
            <v>0.23939999999999997</v>
          </cell>
          <cell r="C112">
            <v>0.34944803958888471</v>
          </cell>
          <cell r="D112">
            <v>0</v>
          </cell>
          <cell r="E112">
            <v>0.06</v>
          </cell>
          <cell r="F112">
            <v>0.01</v>
          </cell>
          <cell r="G112">
            <v>63.325000000000003</v>
          </cell>
          <cell r="H112">
            <v>1.1599999999999999</v>
          </cell>
          <cell r="I112">
            <v>0</v>
          </cell>
          <cell r="J112">
            <v>0.98319999999999985</v>
          </cell>
          <cell r="K112">
            <v>67.600000000000009</v>
          </cell>
          <cell r="L112">
            <v>0.59</v>
          </cell>
          <cell r="M112">
            <v>1.2</v>
          </cell>
          <cell r="O112">
            <v>2019</v>
          </cell>
          <cell r="P112">
            <v>2.88</v>
          </cell>
          <cell r="Q112">
            <v>-0.34722222222222221</v>
          </cell>
          <cell r="R112">
            <v>0</v>
          </cell>
          <cell r="S112">
            <v>0.05</v>
          </cell>
          <cell r="T112">
            <v>0.05</v>
          </cell>
          <cell r="U112">
            <v>4.7679999999999989</v>
          </cell>
          <cell r="V112">
            <v>2.9948999999999993E-2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</row>
        <row r="113">
          <cell r="A113">
            <v>2019</v>
          </cell>
          <cell r="B113">
            <v>0.24319999999999997</v>
          </cell>
          <cell r="C113">
            <v>0.35782261134373816</v>
          </cell>
          <cell r="D113">
            <v>0</v>
          </cell>
          <cell r="E113">
            <v>0.06</v>
          </cell>
          <cell r="F113">
            <v>0.01</v>
          </cell>
          <cell r="G113">
            <v>63.325000000000003</v>
          </cell>
          <cell r="H113">
            <v>1.1599999999999999</v>
          </cell>
          <cell r="I113">
            <v>0</v>
          </cell>
          <cell r="J113">
            <v>0.98359999999999981</v>
          </cell>
          <cell r="K113">
            <v>48.800000000000011</v>
          </cell>
          <cell r="L113">
            <v>0.59</v>
          </cell>
          <cell r="M113">
            <v>1.2</v>
          </cell>
          <cell r="O113">
            <v>2020</v>
          </cell>
          <cell r="P113">
            <v>2.9</v>
          </cell>
          <cell r="Q113">
            <v>-0.34482758620689657</v>
          </cell>
          <cell r="R113">
            <v>0</v>
          </cell>
          <cell r="S113">
            <v>0.05</v>
          </cell>
          <cell r="T113">
            <v>0.05</v>
          </cell>
          <cell r="U113">
            <v>4.6935000000000002</v>
          </cell>
          <cell r="V113">
            <v>2.7192500000000001E-2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</row>
        <row r="114">
          <cell r="A114">
            <v>2020</v>
          </cell>
          <cell r="B114">
            <v>0.247</v>
          </cell>
          <cell r="C114">
            <v>0.36619718309859156</v>
          </cell>
          <cell r="D114">
            <v>0</v>
          </cell>
          <cell r="E114">
            <v>0.06</v>
          </cell>
          <cell r="F114">
            <v>0.01</v>
          </cell>
          <cell r="G114">
            <v>63.325000000000003</v>
          </cell>
          <cell r="H114">
            <v>1.1599999999999999</v>
          </cell>
          <cell r="I114">
            <v>0</v>
          </cell>
          <cell r="J114">
            <v>0.98399999999999999</v>
          </cell>
          <cell r="K114">
            <v>30</v>
          </cell>
          <cell r="L114">
            <v>0.59</v>
          </cell>
          <cell r="M114">
            <v>1.2</v>
          </cell>
          <cell r="O114">
            <v>2021</v>
          </cell>
          <cell r="P114">
            <v>2.91</v>
          </cell>
          <cell r="Q114">
            <v>-0.3436426116838488</v>
          </cell>
          <cell r="R114">
            <v>0</v>
          </cell>
          <cell r="S114">
            <v>0.05</v>
          </cell>
          <cell r="T114">
            <v>0.05</v>
          </cell>
          <cell r="U114">
            <v>4.6525249999999998</v>
          </cell>
          <cell r="V114">
            <v>2.7192500000000001E-2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</row>
        <row r="115">
          <cell r="A115">
            <v>2021</v>
          </cell>
          <cell r="B115">
            <v>0.247</v>
          </cell>
          <cell r="C115">
            <v>0.36619718309859156</v>
          </cell>
          <cell r="D115">
            <v>0</v>
          </cell>
          <cell r="E115">
            <v>0.06</v>
          </cell>
          <cell r="F115">
            <v>0.01</v>
          </cell>
          <cell r="G115">
            <v>63.325000000000003</v>
          </cell>
          <cell r="H115">
            <v>1.1599999999999999</v>
          </cell>
          <cell r="I115">
            <v>0</v>
          </cell>
          <cell r="J115">
            <v>0.98399999999999999</v>
          </cell>
          <cell r="K115">
            <v>30</v>
          </cell>
          <cell r="L115">
            <v>0.59</v>
          </cell>
          <cell r="M115">
            <v>1.2</v>
          </cell>
          <cell r="O115">
            <v>2022</v>
          </cell>
          <cell r="P115">
            <v>2.92</v>
          </cell>
          <cell r="Q115">
            <v>-0.34246575342465752</v>
          </cell>
          <cell r="R115">
            <v>0</v>
          </cell>
          <cell r="S115">
            <v>0.05</v>
          </cell>
          <cell r="T115">
            <v>0.05</v>
          </cell>
          <cell r="U115">
            <v>4.6115499999999994</v>
          </cell>
          <cell r="V115">
            <v>2.7192500000000001E-2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A116">
            <v>2022</v>
          </cell>
          <cell r="B116">
            <v>0.247</v>
          </cell>
          <cell r="C116">
            <v>0.36619718309859156</v>
          </cell>
          <cell r="D116">
            <v>0</v>
          </cell>
          <cell r="E116">
            <v>0.06</v>
          </cell>
          <cell r="F116">
            <v>0.01</v>
          </cell>
          <cell r="G116">
            <v>63.325000000000003</v>
          </cell>
          <cell r="H116">
            <v>1.1599999999999999</v>
          </cell>
          <cell r="I116">
            <v>0</v>
          </cell>
          <cell r="J116">
            <v>0.98399999999999999</v>
          </cell>
          <cell r="K116">
            <v>30</v>
          </cell>
          <cell r="L116">
            <v>0.59</v>
          </cell>
          <cell r="M116">
            <v>1.2</v>
          </cell>
          <cell r="O116">
            <v>2023</v>
          </cell>
          <cell r="P116">
            <v>2.9299999999999997</v>
          </cell>
          <cell r="Q116">
            <v>-0.34129692832764508</v>
          </cell>
          <cell r="R116">
            <v>0</v>
          </cell>
          <cell r="S116">
            <v>0.05</v>
          </cell>
          <cell r="T116">
            <v>0.05</v>
          </cell>
          <cell r="U116">
            <v>4.5705749999999989</v>
          </cell>
          <cell r="V116">
            <v>2.7192500000000001E-2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A117">
            <v>2023</v>
          </cell>
          <cell r="B117">
            <v>0.247</v>
          </cell>
          <cell r="C117">
            <v>0.36619718309859156</v>
          </cell>
          <cell r="D117">
            <v>0</v>
          </cell>
          <cell r="E117">
            <v>0.06</v>
          </cell>
          <cell r="F117">
            <v>0.01</v>
          </cell>
          <cell r="G117">
            <v>63.325000000000003</v>
          </cell>
          <cell r="H117">
            <v>1.1599999999999999</v>
          </cell>
          <cell r="I117">
            <v>0</v>
          </cell>
          <cell r="J117">
            <v>0.98399999999999999</v>
          </cell>
          <cell r="K117">
            <v>30</v>
          </cell>
          <cell r="L117">
            <v>0.59</v>
          </cell>
          <cell r="M117">
            <v>1.2</v>
          </cell>
          <cell r="O117">
            <v>2024</v>
          </cell>
          <cell r="P117">
            <v>2.9399999999999995</v>
          </cell>
          <cell r="Q117">
            <v>-0.34013605442176875</v>
          </cell>
          <cell r="R117">
            <v>0</v>
          </cell>
          <cell r="S117">
            <v>0.05</v>
          </cell>
          <cell r="T117">
            <v>0.05</v>
          </cell>
          <cell r="U117">
            <v>4.5295999999999985</v>
          </cell>
          <cell r="V117">
            <v>2.7192500000000001E-2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A118">
            <v>2024</v>
          </cell>
          <cell r="B118">
            <v>0.247</v>
          </cell>
          <cell r="C118">
            <v>0.36619718309859156</v>
          </cell>
          <cell r="D118">
            <v>0</v>
          </cell>
          <cell r="E118">
            <v>0.06</v>
          </cell>
          <cell r="F118">
            <v>0.01</v>
          </cell>
          <cell r="G118">
            <v>63.325000000000003</v>
          </cell>
          <cell r="H118">
            <v>1.1599999999999999</v>
          </cell>
          <cell r="I118">
            <v>0</v>
          </cell>
          <cell r="J118">
            <v>0.98399999999999999</v>
          </cell>
          <cell r="K118">
            <v>30</v>
          </cell>
          <cell r="L118">
            <v>0.59</v>
          </cell>
          <cell r="M118">
            <v>1.2</v>
          </cell>
          <cell r="O118">
            <v>2025</v>
          </cell>
          <cell r="P118">
            <v>2.9499999999999993</v>
          </cell>
          <cell r="Q118">
            <v>-0.33898305084745772</v>
          </cell>
          <cell r="R118">
            <v>0</v>
          </cell>
          <cell r="S118">
            <v>0.05</v>
          </cell>
          <cell r="T118">
            <v>0.05</v>
          </cell>
          <cell r="U118">
            <v>4.4886249999999981</v>
          </cell>
          <cell r="V118">
            <v>2.7192500000000001E-2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A119">
            <v>2025</v>
          </cell>
          <cell r="B119">
            <v>0.247</v>
          </cell>
          <cell r="C119">
            <v>0.36619718309859156</v>
          </cell>
          <cell r="D119">
            <v>0</v>
          </cell>
          <cell r="E119">
            <v>0.06</v>
          </cell>
          <cell r="F119">
            <v>0.01</v>
          </cell>
          <cell r="G119">
            <v>63.325000000000003</v>
          </cell>
          <cell r="H119">
            <v>1.1599999999999999</v>
          </cell>
          <cell r="I119">
            <v>0</v>
          </cell>
          <cell r="J119">
            <v>0.98399999999999999</v>
          </cell>
          <cell r="K119">
            <v>30</v>
          </cell>
          <cell r="L119">
            <v>0.59</v>
          </cell>
          <cell r="M119">
            <v>1.2</v>
          </cell>
          <cell r="O119">
            <v>2026</v>
          </cell>
          <cell r="P119">
            <v>2.9599999999999991</v>
          </cell>
          <cell r="Q119">
            <v>-0.33783783783783794</v>
          </cell>
          <cell r="R119">
            <v>0</v>
          </cell>
          <cell r="S119">
            <v>0.05</v>
          </cell>
          <cell r="T119">
            <v>0.05</v>
          </cell>
          <cell r="U119">
            <v>4.4476499999999977</v>
          </cell>
          <cell r="V119">
            <v>2.7192500000000001E-2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</row>
        <row r="120">
          <cell r="A120">
            <v>2026</v>
          </cell>
          <cell r="B120">
            <v>0.247</v>
          </cell>
          <cell r="C120">
            <v>0.36619718309859156</v>
          </cell>
          <cell r="D120">
            <v>0</v>
          </cell>
          <cell r="E120">
            <v>0.06</v>
          </cell>
          <cell r="F120">
            <v>0.01</v>
          </cell>
          <cell r="G120">
            <v>63.325000000000003</v>
          </cell>
          <cell r="H120">
            <v>1.1599999999999999</v>
          </cell>
          <cell r="I120">
            <v>0</v>
          </cell>
          <cell r="J120">
            <v>0.98399999999999999</v>
          </cell>
          <cell r="K120">
            <v>30</v>
          </cell>
          <cell r="L120">
            <v>0.59</v>
          </cell>
          <cell r="M120">
            <v>1.2</v>
          </cell>
          <cell r="O120">
            <v>2027</v>
          </cell>
          <cell r="P120">
            <v>2.9699999999999989</v>
          </cell>
          <cell r="Q120">
            <v>-0.33670033670033683</v>
          </cell>
          <cell r="R120">
            <v>0</v>
          </cell>
          <cell r="S120">
            <v>0.05</v>
          </cell>
          <cell r="T120">
            <v>0.05</v>
          </cell>
          <cell r="U120">
            <v>4.4066749999999972</v>
          </cell>
          <cell r="V120">
            <v>2.7192500000000001E-2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A121">
            <v>2027</v>
          </cell>
          <cell r="B121">
            <v>0.247</v>
          </cell>
          <cell r="C121">
            <v>0.36619718309859156</v>
          </cell>
          <cell r="D121">
            <v>0</v>
          </cell>
          <cell r="E121">
            <v>0.06</v>
          </cell>
          <cell r="F121">
            <v>0.01</v>
          </cell>
          <cell r="G121">
            <v>63.325000000000003</v>
          </cell>
          <cell r="H121">
            <v>1.1599999999999999</v>
          </cell>
          <cell r="I121">
            <v>0</v>
          </cell>
          <cell r="J121">
            <v>0.98399999999999999</v>
          </cell>
          <cell r="K121">
            <v>30</v>
          </cell>
          <cell r="L121">
            <v>0.59</v>
          </cell>
          <cell r="M121">
            <v>1.2</v>
          </cell>
          <cell r="O121">
            <v>2028</v>
          </cell>
          <cell r="P121">
            <v>2.9799999999999986</v>
          </cell>
          <cell r="Q121">
            <v>-0.33557046979865784</v>
          </cell>
          <cell r="R121">
            <v>0</v>
          </cell>
          <cell r="S121">
            <v>0.05</v>
          </cell>
          <cell r="T121">
            <v>0.05</v>
          </cell>
          <cell r="U121">
            <v>4.3656999999999968</v>
          </cell>
          <cell r="V121">
            <v>2.7192500000000001E-2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A122">
            <v>2028</v>
          </cell>
          <cell r="B122">
            <v>0.247</v>
          </cell>
          <cell r="C122">
            <v>0.36619718309859156</v>
          </cell>
          <cell r="D122">
            <v>0</v>
          </cell>
          <cell r="E122">
            <v>0.06</v>
          </cell>
          <cell r="F122">
            <v>0.01</v>
          </cell>
          <cell r="G122">
            <v>63.325000000000003</v>
          </cell>
          <cell r="H122">
            <v>1.1599999999999999</v>
          </cell>
          <cell r="I122">
            <v>0</v>
          </cell>
          <cell r="J122">
            <v>0.98399999999999999</v>
          </cell>
          <cell r="K122">
            <v>30</v>
          </cell>
          <cell r="L122">
            <v>0.59</v>
          </cell>
          <cell r="M122">
            <v>1.2</v>
          </cell>
          <cell r="O122">
            <v>2029</v>
          </cell>
          <cell r="P122">
            <v>2.9899999999999984</v>
          </cell>
          <cell r="Q122">
            <v>-0.33444816053511722</v>
          </cell>
          <cell r="R122">
            <v>0</v>
          </cell>
          <cell r="S122">
            <v>0.05</v>
          </cell>
          <cell r="T122">
            <v>0.05</v>
          </cell>
          <cell r="U122">
            <v>4.3247249999999964</v>
          </cell>
          <cell r="V122">
            <v>2.7192500000000001E-2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A123">
            <v>2029</v>
          </cell>
          <cell r="B123">
            <v>0.247</v>
          </cell>
          <cell r="C123">
            <v>0.36619718309859156</v>
          </cell>
          <cell r="D123">
            <v>0</v>
          </cell>
          <cell r="E123">
            <v>0.06</v>
          </cell>
          <cell r="F123">
            <v>0.01</v>
          </cell>
          <cell r="G123">
            <v>63.325000000000003</v>
          </cell>
          <cell r="H123">
            <v>1.1599999999999999</v>
          </cell>
          <cell r="I123">
            <v>0</v>
          </cell>
          <cell r="J123">
            <v>0.98399999999999999</v>
          </cell>
          <cell r="K123">
            <v>30</v>
          </cell>
          <cell r="L123">
            <v>0.59</v>
          </cell>
          <cell r="M123">
            <v>1.2</v>
          </cell>
          <cell r="O123">
            <v>2030</v>
          </cell>
          <cell r="P123">
            <v>3</v>
          </cell>
          <cell r="Q123">
            <v>-0.33333333333333331</v>
          </cell>
          <cell r="R123">
            <v>0</v>
          </cell>
          <cell r="S123">
            <v>0.05</v>
          </cell>
          <cell r="T123">
            <v>0.05</v>
          </cell>
          <cell r="U123">
            <v>4.2837499999999995</v>
          </cell>
          <cell r="V123">
            <v>2.7192500000000001E-2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</row>
        <row r="124">
          <cell r="A124">
            <v>2030</v>
          </cell>
          <cell r="B124">
            <v>0.247</v>
          </cell>
          <cell r="C124">
            <v>0.36619718309859156</v>
          </cell>
          <cell r="D124">
            <v>0</v>
          </cell>
          <cell r="E124">
            <v>0.06</v>
          </cell>
          <cell r="F124">
            <v>0.01</v>
          </cell>
          <cell r="G124">
            <v>63.325000000000003</v>
          </cell>
          <cell r="H124">
            <v>1.1599999999999999</v>
          </cell>
          <cell r="I124">
            <v>0</v>
          </cell>
          <cell r="J124">
            <v>0.98399999999999999</v>
          </cell>
          <cell r="K124">
            <v>30</v>
          </cell>
          <cell r="L124">
            <v>0.59</v>
          </cell>
          <cell r="M124">
            <v>1.2</v>
          </cell>
          <cell r="O124">
            <v>2031</v>
          </cell>
          <cell r="P124">
            <v>3</v>
          </cell>
          <cell r="Q124">
            <v>-0.33333333333333331</v>
          </cell>
          <cell r="R124">
            <v>0</v>
          </cell>
          <cell r="S124">
            <v>0.05</v>
          </cell>
          <cell r="T124">
            <v>0.05</v>
          </cell>
          <cell r="U124">
            <v>4.2837499999999995</v>
          </cell>
          <cell r="V124">
            <v>2.7192500000000001E-2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A125">
            <v>2031</v>
          </cell>
          <cell r="B125">
            <v>0.247</v>
          </cell>
          <cell r="C125">
            <v>0.36619718309859156</v>
          </cell>
          <cell r="D125">
            <v>0</v>
          </cell>
          <cell r="E125">
            <v>0.06</v>
          </cell>
          <cell r="F125">
            <v>0.01</v>
          </cell>
          <cell r="G125">
            <v>63.325000000000003</v>
          </cell>
          <cell r="H125">
            <v>1.1599999999999999</v>
          </cell>
          <cell r="I125">
            <v>0</v>
          </cell>
          <cell r="J125">
            <v>0.98399999999999999</v>
          </cell>
          <cell r="K125">
            <v>30</v>
          </cell>
          <cell r="L125">
            <v>0.59</v>
          </cell>
          <cell r="M125">
            <v>1.2</v>
          </cell>
          <cell r="O125">
            <v>2032</v>
          </cell>
          <cell r="P125">
            <v>3</v>
          </cell>
          <cell r="Q125">
            <v>-0.33333333333333331</v>
          </cell>
          <cell r="R125">
            <v>0</v>
          </cell>
          <cell r="S125">
            <v>0.05</v>
          </cell>
          <cell r="T125">
            <v>0.05</v>
          </cell>
          <cell r="U125">
            <v>4.2837499999999995</v>
          </cell>
          <cell r="V125">
            <v>2.7192500000000001E-2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</row>
        <row r="126">
          <cell r="A126">
            <v>2032</v>
          </cell>
          <cell r="B126">
            <v>0.247</v>
          </cell>
          <cell r="C126">
            <v>0.36619718309859156</v>
          </cell>
          <cell r="D126">
            <v>0</v>
          </cell>
          <cell r="E126">
            <v>0.06</v>
          </cell>
          <cell r="F126">
            <v>0.01</v>
          </cell>
          <cell r="G126">
            <v>63.325000000000003</v>
          </cell>
          <cell r="H126">
            <v>1.1599999999999999</v>
          </cell>
          <cell r="I126">
            <v>0</v>
          </cell>
          <cell r="J126">
            <v>0.98399999999999999</v>
          </cell>
          <cell r="K126">
            <v>30</v>
          </cell>
          <cell r="L126">
            <v>0.59</v>
          </cell>
          <cell r="M126">
            <v>1.2</v>
          </cell>
          <cell r="O126">
            <v>2033</v>
          </cell>
          <cell r="P126">
            <v>3</v>
          </cell>
          <cell r="Q126">
            <v>-0.33333333333333331</v>
          </cell>
          <cell r="R126">
            <v>0</v>
          </cell>
          <cell r="S126">
            <v>0.05</v>
          </cell>
          <cell r="T126">
            <v>0.05</v>
          </cell>
          <cell r="U126">
            <v>4.2837499999999995</v>
          </cell>
          <cell r="V126">
            <v>2.7192500000000001E-2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</row>
        <row r="127">
          <cell r="A127">
            <v>2033</v>
          </cell>
          <cell r="B127">
            <v>0.247</v>
          </cell>
          <cell r="C127">
            <v>0.36619718309859156</v>
          </cell>
          <cell r="D127">
            <v>0</v>
          </cell>
          <cell r="E127">
            <v>0.06</v>
          </cell>
          <cell r="F127">
            <v>0.01</v>
          </cell>
          <cell r="G127">
            <v>63.325000000000003</v>
          </cell>
          <cell r="H127">
            <v>1.1599999999999999</v>
          </cell>
          <cell r="I127">
            <v>0</v>
          </cell>
          <cell r="J127">
            <v>0.98399999999999999</v>
          </cell>
          <cell r="K127">
            <v>30</v>
          </cell>
          <cell r="L127">
            <v>0.59</v>
          </cell>
          <cell r="M127">
            <v>1.2</v>
          </cell>
          <cell r="O127">
            <v>2034</v>
          </cell>
          <cell r="P127">
            <v>3</v>
          </cell>
          <cell r="Q127">
            <v>-0.33333333333333331</v>
          </cell>
          <cell r="R127">
            <v>0</v>
          </cell>
          <cell r="S127">
            <v>0.05</v>
          </cell>
          <cell r="T127">
            <v>0.05</v>
          </cell>
          <cell r="U127">
            <v>4.2837499999999995</v>
          </cell>
          <cell r="V127">
            <v>2.7192500000000001E-2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</row>
        <row r="128">
          <cell r="A128">
            <v>2034</v>
          </cell>
          <cell r="B128">
            <v>0.247</v>
          </cell>
          <cell r="C128">
            <v>0.36619718309859156</v>
          </cell>
          <cell r="D128">
            <v>0</v>
          </cell>
          <cell r="E128">
            <v>0.06</v>
          </cell>
          <cell r="F128">
            <v>0.01</v>
          </cell>
          <cell r="G128">
            <v>63.325000000000003</v>
          </cell>
          <cell r="H128">
            <v>1.1599999999999999</v>
          </cell>
          <cell r="I128">
            <v>0</v>
          </cell>
          <cell r="J128">
            <v>0.98399999999999999</v>
          </cell>
          <cell r="K128">
            <v>30</v>
          </cell>
          <cell r="L128">
            <v>0.59</v>
          </cell>
          <cell r="M128">
            <v>1.2</v>
          </cell>
          <cell r="O128">
            <v>2035</v>
          </cell>
          <cell r="P128">
            <v>3</v>
          </cell>
          <cell r="Q128">
            <v>-0.33333333333333331</v>
          </cell>
          <cell r="R128">
            <v>0</v>
          </cell>
          <cell r="S128">
            <v>0.05</v>
          </cell>
          <cell r="T128">
            <v>0.05</v>
          </cell>
          <cell r="U128">
            <v>4.2837499999999995</v>
          </cell>
          <cell r="V128">
            <v>2.7192500000000001E-2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</row>
        <row r="129">
          <cell r="A129">
            <v>2035</v>
          </cell>
          <cell r="B129">
            <v>0.247</v>
          </cell>
          <cell r="C129">
            <v>0.36619718309859156</v>
          </cell>
          <cell r="D129">
            <v>0</v>
          </cell>
          <cell r="E129">
            <v>0.06</v>
          </cell>
          <cell r="F129">
            <v>0.01</v>
          </cell>
          <cell r="G129">
            <v>63.325000000000003</v>
          </cell>
          <cell r="H129">
            <v>1.1599999999999999</v>
          </cell>
          <cell r="I129">
            <v>0</v>
          </cell>
          <cell r="J129">
            <v>0.98399999999999999</v>
          </cell>
          <cell r="K129">
            <v>30</v>
          </cell>
          <cell r="L129">
            <v>0.59</v>
          </cell>
          <cell r="M129">
            <v>1.2</v>
          </cell>
        </row>
        <row r="131">
          <cell r="A131" t="str">
            <v>Wood_SmallBP</v>
          </cell>
          <cell r="B131" t="str">
            <v>Eff.</v>
          </cell>
          <cell r="C131" t="str">
            <v>Cb</v>
          </cell>
          <cell r="D131" t="str">
            <v>Cv</v>
          </cell>
          <cell r="E131" t="str">
            <v>POutage</v>
          </cell>
          <cell r="F131" t="str">
            <v>UPOutage</v>
          </cell>
          <cell r="G131" t="str">
            <v>Invest</v>
          </cell>
          <cell r="H131" t="str">
            <v>O&amp;Mfixed</v>
          </cell>
          <cell r="I131" t="str">
            <v>O&amp;Mvar</v>
          </cell>
          <cell r="J131" t="str">
            <v>Desulp</v>
          </cell>
          <cell r="K131" t="str">
            <v>NO2</v>
          </cell>
          <cell r="L131" t="str">
            <v>CH4</v>
          </cell>
          <cell r="M131" t="str">
            <v>N2O</v>
          </cell>
        </row>
        <row r="132">
          <cell r="A132" t="str">
            <v>Investeringsår</v>
          </cell>
          <cell r="B132" t="str">
            <v>%</v>
          </cell>
          <cell r="C132" t="str">
            <v>p.u.</v>
          </cell>
          <cell r="D132" t="str">
            <v>p.u.</v>
          </cell>
          <cell r="E132" t="str">
            <v>%</v>
          </cell>
          <cell r="F132" t="str">
            <v>%</v>
          </cell>
          <cell r="G132" t="str">
            <v>Mkr./MW</v>
          </cell>
          <cell r="H132" t="str">
            <v>Mkr/MWy</v>
          </cell>
          <cell r="I132" t="str">
            <v>kr/MWh</v>
          </cell>
          <cell r="J132" t="str">
            <v>p.u</v>
          </cell>
          <cell r="K132" t="str">
            <v>g/GJ</v>
          </cell>
          <cell r="L132" t="str">
            <v>g/GJ</v>
          </cell>
          <cell r="M132" t="str">
            <v>g/GJ</v>
          </cell>
        </row>
        <row r="133">
          <cell r="A133">
            <v>2010</v>
          </cell>
          <cell r="B133">
            <v>0.23749999999999999</v>
          </cell>
          <cell r="C133">
            <v>0.32051282051282048</v>
          </cell>
          <cell r="D133">
            <v>0.15</v>
          </cell>
          <cell r="E133">
            <v>7.0000000000000007E-2</v>
          </cell>
          <cell r="F133">
            <v>7.0000000000000007E-2</v>
          </cell>
          <cell r="G133">
            <v>31.662500000000001</v>
          </cell>
          <cell r="H133">
            <v>0.17249999999999999</v>
          </cell>
          <cell r="I133">
            <v>24</v>
          </cell>
          <cell r="J133">
            <v>0</v>
          </cell>
          <cell r="K133">
            <v>81</v>
          </cell>
          <cell r="L133">
            <v>2</v>
          </cell>
          <cell r="M133">
            <v>0.8</v>
          </cell>
        </row>
        <row r="134">
          <cell r="A134">
            <v>2011</v>
          </cell>
          <cell r="B134">
            <v>0.23749999999999999</v>
          </cell>
          <cell r="C134">
            <v>0.32051282051282048</v>
          </cell>
          <cell r="D134">
            <v>0.15</v>
          </cell>
          <cell r="E134">
            <v>7.0000000000000007E-2</v>
          </cell>
          <cell r="F134">
            <v>7.0000000000000007E-2</v>
          </cell>
          <cell r="G134">
            <v>31.662500000000001</v>
          </cell>
          <cell r="H134">
            <v>0.17249999999999999</v>
          </cell>
          <cell r="I134">
            <v>24</v>
          </cell>
          <cell r="J134">
            <v>0</v>
          </cell>
          <cell r="K134">
            <v>81</v>
          </cell>
          <cell r="L134">
            <v>2</v>
          </cell>
          <cell r="M134">
            <v>0.8</v>
          </cell>
        </row>
        <row r="135">
          <cell r="A135">
            <v>2012</v>
          </cell>
          <cell r="B135">
            <v>0.23749999999999999</v>
          </cell>
          <cell r="C135">
            <v>0.32051282051282048</v>
          </cell>
          <cell r="D135">
            <v>0.15</v>
          </cell>
          <cell r="E135">
            <v>7.0000000000000007E-2</v>
          </cell>
          <cell r="F135">
            <v>7.0000000000000007E-2</v>
          </cell>
          <cell r="G135">
            <v>31.662500000000001</v>
          </cell>
          <cell r="H135">
            <v>0.17249999999999999</v>
          </cell>
          <cell r="I135">
            <v>24</v>
          </cell>
          <cell r="J135">
            <v>0</v>
          </cell>
          <cell r="K135">
            <v>81</v>
          </cell>
          <cell r="L135">
            <v>2</v>
          </cell>
          <cell r="M135">
            <v>0.8</v>
          </cell>
        </row>
        <row r="136">
          <cell r="A136">
            <v>2013</v>
          </cell>
          <cell r="B136">
            <v>0.23749999999999999</v>
          </cell>
          <cell r="C136">
            <v>0.32051282051282048</v>
          </cell>
          <cell r="D136">
            <v>0.15</v>
          </cell>
          <cell r="E136">
            <v>7.0000000000000007E-2</v>
          </cell>
          <cell r="F136">
            <v>7.0000000000000007E-2</v>
          </cell>
          <cell r="G136">
            <v>31.662500000000001</v>
          </cell>
          <cell r="H136">
            <v>0.17249999999999999</v>
          </cell>
          <cell r="I136">
            <v>24</v>
          </cell>
          <cell r="J136">
            <v>0</v>
          </cell>
          <cell r="K136">
            <v>81</v>
          </cell>
          <cell r="L136">
            <v>2</v>
          </cell>
          <cell r="M136">
            <v>0.8</v>
          </cell>
        </row>
        <row r="137">
          <cell r="A137">
            <v>2014</v>
          </cell>
          <cell r="B137">
            <v>0.23749999999999999</v>
          </cell>
          <cell r="C137">
            <v>0.32051282051282048</v>
          </cell>
          <cell r="D137">
            <v>0.15</v>
          </cell>
          <cell r="E137">
            <v>7.0000000000000007E-2</v>
          </cell>
          <cell r="F137">
            <v>7.0000000000000007E-2</v>
          </cell>
          <cell r="G137">
            <v>31.662500000000001</v>
          </cell>
          <cell r="H137">
            <v>0.17249999999999999</v>
          </cell>
          <cell r="I137">
            <v>24</v>
          </cell>
          <cell r="J137">
            <v>0</v>
          </cell>
          <cell r="K137">
            <v>81</v>
          </cell>
          <cell r="L137">
            <v>2</v>
          </cell>
          <cell r="M137">
            <v>0.8</v>
          </cell>
        </row>
        <row r="138">
          <cell r="A138">
            <v>2015</v>
          </cell>
          <cell r="B138">
            <v>0.23749999999999999</v>
          </cell>
          <cell r="C138">
            <v>0.32051282051282048</v>
          </cell>
          <cell r="D138">
            <v>0.15</v>
          </cell>
          <cell r="E138">
            <v>7.0000000000000007E-2</v>
          </cell>
          <cell r="F138">
            <v>7.0000000000000007E-2</v>
          </cell>
          <cell r="G138">
            <v>31.662500000000001</v>
          </cell>
          <cell r="H138">
            <v>0.17249999999999999</v>
          </cell>
          <cell r="I138">
            <v>24</v>
          </cell>
          <cell r="J138">
            <v>0</v>
          </cell>
          <cell r="K138">
            <v>81</v>
          </cell>
          <cell r="L138">
            <v>2</v>
          </cell>
          <cell r="M138">
            <v>0.8</v>
          </cell>
        </row>
        <row r="139">
          <cell r="A139">
            <v>2016</v>
          </cell>
          <cell r="B139">
            <v>0.23749999999999999</v>
          </cell>
          <cell r="C139">
            <v>0.32051282051282048</v>
          </cell>
          <cell r="D139">
            <v>0.15</v>
          </cell>
          <cell r="E139">
            <v>7.0000000000000007E-2</v>
          </cell>
          <cell r="F139">
            <v>7.0000000000000007E-2</v>
          </cell>
          <cell r="G139">
            <v>30.545000000000002</v>
          </cell>
          <cell r="H139">
            <v>0.17249999999999999</v>
          </cell>
          <cell r="I139">
            <v>24</v>
          </cell>
          <cell r="J139">
            <v>0</v>
          </cell>
          <cell r="K139">
            <v>81</v>
          </cell>
          <cell r="L139">
            <v>2</v>
          </cell>
          <cell r="M139">
            <v>0.8</v>
          </cell>
        </row>
        <row r="140">
          <cell r="A140">
            <v>2017</v>
          </cell>
          <cell r="B140">
            <v>0.23749999999999999</v>
          </cell>
          <cell r="C140">
            <v>0.32051282051282048</v>
          </cell>
          <cell r="D140">
            <v>0.15</v>
          </cell>
          <cell r="E140">
            <v>7.0000000000000007E-2</v>
          </cell>
          <cell r="F140">
            <v>7.0000000000000007E-2</v>
          </cell>
          <cell r="G140">
            <v>29.427500000000002</v>
          </cell>
          <cell r="H140">
            <v>0.17249999999999999</v>
          </cell>
          <cell r="I140">
            <v>24</v>
          </cell>
          <cell r="J140">
            <v>0</v>
          </cell>
          <cell r="K140">
            <v>81</v>
          </cell>
          <cell r="L140">
            <v>2</v>
          </cell>
          <cell r="M140">
            <v>0.8</v>
          </cell>
        </row>
        <row r="141">
          <cell r="A141">
            <v>2018</v>
          </cell>
          <cell r="B141">
            <v>0.23749999999999999</v>
          </cell>
          <cell r="C141">
            <v>0.32051282051282048</v>
          </cell>
          <cell r="D141">
            <v>0.15</v>
          </cell>
          <cell r="E141">
            <v>7.0000000000000007E-2</v>
          </cell>
          <cell r="F141">
            <v>7.0000000000000007E-2</v>
          </cell>
          <cell r="G141">
            <v>28.310000000000002</v>
          </cell>
          <cell r="H141">
            <v>0.17249999999999999</v>
          </cell>
          <cell r="I141">
            <v>24</v>
          </cell>
          <cell r="J141">
            <v>0</v>
          </cell>
          <cell r="K141">
            <v>81</v>
          </cell>
          <cell r="L141">
            <v>2</v>
          </cell>
          <cell r="M141">
            <v>0.8</v>
          </cell>
        </row>
        <row r="142">
          <cell r="A142">
            <v>2019</v>
          </cell>
          <cell r="B142">
            <v>0.23749999999999999</v>
          </cell>
          <cell r="C142">
            <v>0.32051282051282048</v>
          </cell>
          <cell r="D142">
            <v>0.15</v>
          </cell>
          <cell r="E142">
            <v>7.0000000000000007E-2</v>
          </cell>
          <cell r="F142">
            <v>7.0000000000000007E-2</v>
          </cell>
          <cell r="G142">
            <v>27.192500000000003</v>
          </cell>
          <cell r="H142">
            <v>0.17249999999999999</v>
          </cell>
          <cell r="I142">
            <v>24</v>
          </cell>
          <cell r="J142">
            <v>0</v>
          </cell>
          <cell r="K142">
            <v>81</v>
          </cell>
          <cell r="L142">
            <v>2</v>
          </cell>
          <cell r="M142">
            <v>0.8</v>
          </cell>
        </row>
        <row r="143">
          <cell r="A143">
            <v>2020</v>
          </cell>
          <cell r="B143">
            <v>0.23749999999999999</v>
          </cell>
          <cell r="C143">
            <v>0.32051282051282048</v>
          </cell>
          <cell r="D143">
            <v>0.15</v>
          </cell>
          <cell r="E143">
            <v>7.0000000000000007E-2</v>
          </cell>
          <cell r="F143">
            <v>7.0000000000000007E-2</v>
          </cell>
          <cell r="G143">
            <v>26.074999999999999</v>
          </cell>
          <cell r="H143">
            <v>0.17249999999999999</v>
          </cell>
          <cell r="I143">
            <v>24</v>
          </cell>
          <cell r="J143">
            <v>0</v>
          </cell>
          <cell r="K143">
            <v>81</v>
          </cell>
          <cell r="L143">
            <v>2</v>
          </cell>
          <cell r="M143">
            <v>0.8</v>
          </cell>
        </row>
        <row r="144">
          <cell r="A144">
            <v>2021</v>
          </cell>
          <cell r="B144">
            <v>0.23749999999999999</v>
          </cell>
          <cell r="C144">
            <v>0.32051282051282048</v>
          </cell>
          <cell r="D144">
            <v>0.15</v>
          </cell>
          <cell r="E144">
            <v>7.0000000000000007E-2</v>
          </cell>
          <cell r="F144">
            <v>7.0000000000000007E-2</v>
          </cell>
          <cell r="G144">
            <v>26.074999999999999</v>
          </cell>
          <cell r="H144">
            <v>0.17249999999999999</v>
          </cell>
          <cell r="I144">
            <v>24</v>
          </cell>
          <cell r="J144">
            <v>0</v>
          </cell>
          <cell r="K144">
            <v>81</v>
          </cell>
          <cell r="L144">
            <v>2</v>
          </cell>
          <cell r="M144">
            <v>0.8</v>
          </cell>
        </row>
        <row r="145">
          <cell r="A145">
            <v>2022</v>
          </cell>
          <cell r="B145">
            <v>0.23749999999999999</v>
          </cell>
          <cell r="C145">
            <v>0.32051282051282048</v>
          </cell>
          <cell r="D145">
            <v>0.15</v>
          </cell>
          <cell r="E145">
            <v>7.0000000000000007E-2</v>
          </cell>
          <cell r="F145">
            <v>7.0000000000000007E-2</v>
          </cell>
          <cell r="G145">
            <v>26.074999999999999</v>
          </cell>
          <cell r="H145">
            <v>0.17249999999999999</v>
          </cell>
          <cell r="I145">
            <v>24</v>
          </cell>
          <cell r="J145">
            <v>0</v>
          </cell>
          <cell r="K145">
            <v>81</v>
          </cell>
          <cell r="L145">
            <v>2</v>
          </cell>
          <cell r="M145">
            <v>0.8</v>
          </cell>
        </row>
        <row r="146">
          <cell r="A146">
            <v>2023</v>
          </cell>
          <cell r="B146">
            <v>0.23749999999999999</v>
          </cell>
          <cell r="C146">
            <v>0.32051282051282048</v>
          </cell>
          <cell r="D146">
            <v>0.15</v>
          </cell>
          <cell r="E146">
            <v>7.0000000000000007E-2</v>
          </cell>
          <cell r="F146">
            <v>7.0000000000000007E-2</v>
          </cell>
          <cell r="G146">
            <v>26.074999999999999</v>
          </cell>
          <cell r="H146">
            <v>0.17249999999999999</v>
          </cell>
          <cell r="I146">
            <v>24</v>
          </cell>
          <cell r="J146">
            <v>0</v>
          </cell>
          <cell r="K146">
            <v>81</v>
          </cell>
          <cell r="L146">
            <v>2</v>
          </cell>
          <cell r="M146">
            <v>0.8</v>
          </cell>
        </row>
        <row r="147">
          <cell r="A147">
            <v>2024</v>
          </cell>
          <cell r="B147">
            <v>0.23749999999999999</v>
          </cell>
          <cell r="C147">
            <v>0.32051282051282048</v>
          </cell>
          <cell r="D147">
            <v>0.15</v>
          </cell>
          <cell r="E147">
            <v>7.0000000000000007E-2</v>
          </cell>
          <cell r="F147">
            <v>7.0000000000000007E-2</v>
          </cell>
          <cell r="G147">
            <v>26.074999999999999</v>
          </cell>
          <cell r="H147">
            <v>0.17249999999999999</v>
          </cell>
          <cell r="I147">
            <v>24</v>
          </cell>
          <cell r="J147">
            <v>0</v>
          </cell>
          <cell r="K147">
            <v>81</v>
          </cell>
          <cell r="L147">
            <v>2</v>
          </cell>
          <cell r="M147">
            <v>0.8</v>
          </cell>
        </row>
        <row r="148">
          <cell r="A148">
            <v>2025</v>
          </cell>
          <cell r="B148">
            <v>0.23749999999999999</v>
          </cell>
          <cell r="C148">
            <v>0.32051282051282048</v>
          </cell>
          <cell r="D148">
            <v>0.15</v>
          </cell>
          <cell r="E148">
            <v>7.0000000000000007E-2</v>
          </cell>
          <cell r="F148">
            <v>7.0000000000000007E-2</v>
          </cell>
          <cell r="G148">
            <v>26.074999999999999</v>
          </cell>
          <cell r="H148">
            <v>0.17249999999999999</v>
          </cell>
          <cell r="I148">
            <v>24</v>
          </cell>
          <cell r="J148">
            <v>0</v>
          </cell>
          <cell r="K148">
            <v>81</v>
          </cell>
          <cell r="L148">
            <v>2</v>
          </cell>
          <cell r="M148">
            <v>0.8</v>
          </cell>
        </row>
        <row r="149">
          <cell r="A149">
            <v>2026</v>
          </cell>
          <cell r="B149">
            <v>0.23749999999999999</v>
          </cell>
          <cell r="C149">
            <v>0.32051282051282048</v>
          </cell>
          <cell r="D149">
            <v>0.15</v>
          </cell>
          <cell r="E149">
            <v>7.0000000000000007E-2</v>
          </cell>
          <cell r="F149">
            <v>7.0000000000000007E-2</v>
          </cell>
          <cell r="G149">
            <v>26.074999999999999</v>
          </cell>
          <cell r="H149">
            <v>0.17249999999999999</v>
          </cell>
          <cell r="I149">
            <v>24</v>
          </cell>
          <cell r="J149">
            <v>0</v>
          </cell>
          <cell r="K149">
            <v>81</v>
          </cell>
          <cell r="L149">
            <v>2</v>
          </cell>
          <cell r="M149">
            <v>0.8</v>
          </cell>
        </row>
        <row r="150">
          <cell r="A150">
            <v>2027</v>
          </cell>
          <cell r="B150">
            <v>0.23749999999999999</v>
          </cell>
          <cell r="C150">
            <v>0.32051282051282048</v>
          </cell>
          <cell r="D150">
            <v>0.15</v>
          </cell>
          <cell r="E150">
            <v>7.0000000000000007E-2</v>
          </cell>
          <cell r="F150">
            <v>7.0000000000000007E-2</v>
          </cell>
          <cell r="G150">
            <v>26.074999999999999</v>
          </cell>
          <cell r="H150">
            <v>0.17249999999999999</v>
          </cell>
          <cell r="I150">
            <v>24</v>
          </cell>
          <cell r="J150">
            <v>0</v>
          </cell>
          <cell r="K150">
            <v>81</v>
          </cell>
          <cell r="L150">
            <v>2</v>
          </cell>
          <cell r="M150">
            <v>0.8</v>
          </cell>
        </row>
        <row r="151">
          <cell r="A151">
            <v>2028</v>
          </cell>
          <cell r="B151">
            <v>0.23749999999999999</v>
          </cell>
          <cell r="C151">
            <v>0.32051282051282048</v>
          </cell>
          <cell r="D151">
            <v>0.15</v>
          </cell>
          <cell r="E151">
            <v>7.0000000000000007E-2</v>
          </cell>
          <cell r="F151">
            <v>7.0000000000000007E-2</v>
          </cell>
          <cell r="G151">
            <v>26.074999999999999</v>
          </cell>
          <cell r="H151">
            <v>0.17249999999999999</v>
          </cell>
          <cell r="I151">
            <v>24</v>
          </cell>
          <cell r="J151">
            <v>0</v>
          </cell>
          <cell r="K151">
            <v>81</v>
          </cell>
          <cell r="L151">
            <v>2</v>
          </cell>
          <cell r="M151">
            <v>0.8</v>
          </cell>
        </row>
        <row r="152">
          <cell r="A152">
            <v>2029</v>
          </cell>
          <cell r="B152">
            <v>0.23749999999999999</v>
          </cell>
          <cell r="C152">
            <v>0.32051282051282048</v>
          </cell>
          <cell r="D152">
            <v>0.15</v>
          </cell>
          <cell r="E152">
            <v>7.0000000000000007E-2</v>
          </cell>
          <cell r="F152">
            <v>7.0000000000000007E-2</v>
          </cell>
          <cell r="G152">
            <v>26.074999999999999</v>
          </cell>
          <cell r="H152">
            <v>0.17249999999999999</v>
          </cell>
          <cell r="I152">
            <v>24</v>
          </cell>
          <cell r="J152">
            <v>0</v>
          </cell>
          <cell r="K152">
            <v>81</v>
          </cell>
          <cell r="L152">
            <v>2</v>
          </cell>
          <cell r="M152">
            <v>0.8</v>
          </cell>
        </row>
        <row r="153">
          <cell r="A153">
            <v>2030</v>
          </cell>
          <cell r="B153">
            <v>0.23749999999999999</v>
          </cell>
          <cell r="C153">
            <v>0.32051282051282048</v>
          </cell>
          <cell r="D153">
            <v>0.15</v>
          </cell>
          <cell r="E153">
            <v>7.0000000000000007E-2</v>
          </cell>
          <cell r="F153">
            <v>7.0000000000000007E-2</v>
          </cell>
          <cell r="G153">
            <v>26.074999999999999</v>
          </cell>
          <cell r="H153">
            <v>0.17249999999999999</v>
          </cell>
          <cell r="I153">
            <v>24</v>
          </cell>
          <cell r="J153">
            <v>0</v>
          </cell>
          <cell r="K153">
            <v>81</v>
          </cell>
          <cell r="L153">
            <v>2</v>
          </cell>
          <cell r="M153">
            <v>0.8</v>
          </cell>
        </row>
        <row r="154">
          <cell r="A154">
            <v>2031</v>
          </cell>
          <cell r="B154">
            <v>0.23749999999999999</v>
          </cell>
          <cell r="C154">
            <v>0.32051282051282048</v>
          </cell>
          <cell r="D154">
            <v>0.15</v>
          </cell>
          <cell r="E154">
            <v>7.0000000000000007E-2</v>
          </cell>
          <cell r="F154">
            <v>7.0000000000000007E-2</v>
          </cell>
          <cell r="G154">
            <v>26.074999999999999</v>
          </cell>
          <cell r="H154">
            <v>0.17249999999999999</v>
          </cell>
          <cell r="I154">
            <v>24</v>
          </cell>
          <cell r="J154">
            <v>0</v>
          </cell>
          <cell r="K154">
            <v>81</v>
          </cell>
          <cell r="L154">
            <v>2</v>
          </cell>
          <cell r="M154">
            <v>0.8</v>
          </cell>
        </row>
        <row r="155">
          <cell r="A155">
            <v>2032</v>
          </cell>
          <cell r="B155">
            <v>0.23749999999999999</v>
          </cell>
          <cell r="C155">
            <v>0.32051282051282048</v>
          </cell>
          <cell r="D155">
            <v>0.15</v>
          </cell>
          <cell r="E155">
            <v>7.0000000000000007E-2</v>
          </cell>
          <cell r="F155">
            <v>7.0000000000000007E-2</v>
          </cell>
          <cell r="G155">
            <v>26.074999999999999</v>
          </cell>
          <cell r="H155">
            <v>0.17249999999999999</v>
          </cell>
          <cell r="I155">
            <v>24</v>
          </cell>
          <cell r="J155">
            <v>0</v>
          </cell>
          <cell r="K155">
            <v>81</v>
          </cell>
          <cell r="L155">
            <v>2</v>
          </cell>
          <cell r="M155">
            <v>0.8</v>
          </cell>
        </row>
        <row r="156">
          <cell r="A156">
            <v>2033</v>
          </cell>
          <cell r="B156">
            <v>0.23749999999999999</v>
          </cell>
          <cell r="C156">
            <v>0.32051282051282048</v>
          </cell>
          <cell r="D156">
            <v>0.15</v>
          </cell>
          <cell r="E156">
            <v>7.0000000000000007E-2</v>
          </cell>
          <cell r="F156">
            <v>7.0000000000000007E-2</v>
          </cell>
          <cell r="G156">
            <v>26.074999999999999</v>
          </cell>
          <cell r="H156">
            <v>0.17249999999999999</v>
          </cell>
          <cell r="I156">
            <v>24</v>
          </cell>
          <cell r="J156">
            <v>0</v>
          </cell>
          <cell r="K156">
            <v>81</v>
          </cell>
          <cell r="L156">
            <v>2</v>
          </cell>
          <cell r="M156">
            <v>0.8</v>
          </cell>
        </row>
        <row r="157">
          <cell r="A157">
            <v>2034</v>
          </cell>
          <cell r="B157">
            <v>0.23749999999999999</v>
          </cell>
          <cell r="C157">
            <v>0.32051282051282048</v>
          </cell>
          <cell r="D157">
            <v>0.15</v>
          </cell>
          <cell r="E157">
            <v>7.0000000000000007E-2</v>
          </cell>
          <cell r="F157">
            <v>7.0000000000000007E-2</v>
          </cell>
          <cell r="G157">
            <v>26.074999999999999</v>
          </cell>
          <cell r="H157">
            <v>0.17249999999999999</v>
          </cell>
          <cell r="I157">
            <v>24</v>
          </cell>
          <cell r="J157">
            <v>0</v>
          </cell>
          <cell r="K157">
            <v>81</v>
          </cell>
          <cell r="L157">
            <v>2</v>
          </cell>
          <cell r="M157">
            <v>0.8</v>
          </cell>
        </row>
        <row r="158">
          <cell r="A158">
            <v>2035</v>
          </cell>
          <cell r="B158">
            <v>0.23749999999999999</v>
          </cell>
          <cell r="C158">
            <v>0.32051282051282048</v>
          </cell>
          <cell r="D158">
            <v>0.15</v>
          </cell>
          <cell r="E158">
            <v>7.0000000000000007E-2</v>
          </cell>
          <cell r="F158">
            <v>7.0000000000000007E-2</v>
          </cell>
          <cell r="G158">
            <v>26.074999999999999</v>
          </cell>
          <cell r="H158">
            <v>0.17249999999999999</v>
          </cell>
          <cell r="I158">
            <v>24</v>
          </cell>
          <cell r="J158">
            <v>0</v>
          </cell>
          <cell r="K158">
            <v>81</v>
          </cell>
          <cell r="L158">
            <v>2</v>
          </cell>
          <cell r="M158">
            <v>0.8</v>
          </cell>
        </row>
      </sheetData>
      <sheetData sheetId="6">
        <row r="33">
          <cell r="A33">
            <v>2010</v>
          </cell>
        </row>
      </sheetData>
      <sheetData sheetId="7">
        <row r="33">
          <cell r="N33">
            <v>107.37286414688937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side"/>
      <sheetName val="IEA Priser"/>
      <sheetName val="Deflator &amp; Dollarkurs"/>
      <sheetName val="Brændværdier"/>
      <sheetName val="Kul, Olieprodukter &amp; Naturgas"/>
      <sheetName val="Biomasse"/>
      <sheetName val="El &amp; Fjernvarme"/>
      <sheetName val="Emissionsfaktorer"/>
      <sheetName val="Svovl &amp; NOx"/>
      <sheetName val="Tabel 1"/>
      <sheetName val="Tabel 2"/>
      <sheetName val="Tabel 3"/>
      <sheetName val="Tabel 4"/>
      <sheetName val="Tabel 5"/>
      <sheetName val="Tabel 6"/>
      <sheetName val="Tabel 7"/>
      <sheetName val="Tabel 8"/>
      <sheetName val="Tabel 9"/>
      <sheetName val="Tabel 10"/>
      <sheetName val="Tabel 11"/>
      <sheetName val="Til EMMA"/>
      <sheetName val="Til RAMSES"/>
    </sheetNames>
    <sheetDataSet>
      <sheetData sheetId="0">
        <row r="5">
          <cell r="B5">
            <v>2011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13">
          <cell r="K13">
            <v>0.42080205772444135</v>
          </cell>
          <cell r="L13">
            <v>9.3097800401856112</v>
          </cell>
        </row>
        <row r="14">
          <cell r="K14">
            <v>0.1678086545881684</v>
          </cell>
          <cell r="L14">
            <v>4.928707080098266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D"/>
      <sheetName val="ELC_ProcD"/>
      <sheetName val="Fuel"/>
      <sheetName val="Adjusting O&amp;M waste and WIN "/>
      <sheetName val="O&amp;M waste and WIN "/>
    </sheetNames>
    <sheetDataSet>
      <sheetData sheetId="0"/>
      <sheetData sheetId="1"/>
      <sheetData sheetId="2"/>
      <sheetData sheetId="3"/>
      <sheetData sheetId="4"/>
      <sheetData sheetId="5">
        <row r="5">
          <cell r="E5">
            <v>0.29799999999999999</v>
          </cell>
        </row>
      </sheetData>
      <sheetData sheetId="6">
        <row r="5">
          <cell r="E5">
            <v>0.29799999999999999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ELLE ÆNDRINGER"/>
      <sheetName val="General"/>
      <sheetName val="ElDemand"/>
      <sheetName val="Transmission"/>
      <sheetName val="DHDemand"/>
      <sheetName val="Plants"/>
      <sheetName val="TechnologyData"/>
      <sheetName val="FuelPrice"/>
      <sheetName val="FuelTax"/>
      <sheetName val="FuelMix"/>
      <sheetName val="FuelProperty"/>
      <sheetName val="DHPrice"/>
      <sheetName val="Subsidy"/>
      <sheetName val="TVAR"/>
      <sheetName val="YVAR"/>
      <sheetName val="EMMA&amp;PP"/>
      <sheetName val="Prognoser"/>
    </sheetNames>
    <sheetDataSet>
      <sheetData sheetId="0"/>
      <sheetData sheetId="1"/>
      <sheetData sheetId="2"/>
      <sheetData sheetId="3"/>
      <sheetData sheetId="4"/>
      <sheetData sheetId="5"/>
      <sheetData sheetId="6">
        <row r="37">
          <cell r="B37">
            <v>0.1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C18"/>
  <sheetViews>
    <sheetView workbookViewId="0">
      <selection activeCell="C10" sqref="C10"/>
    </sheetView>
  </sheetViews>
  <sheetFormatPr defaultColWidth="9.109375" defaultRowHeight="13.8"/>
  <cols>
    <col min="1" max="1" width="9.109375" style="81"/>
    <col min="2" max="2" width="24" style="81" bestFit="1" customWidth="1"/>
    <col min="3" max="3" width="138.44140625" style="81" customWidth="1"/>
    <col min="4" max="16384" width="9.109375" style="81"/>
  </cols>
  <sheetData>
    <row r="1" spans="2:3" ht="18">
      <c r="B1" s="80" t="s">
        <v>139</v>
      </c>
    </row>
    <row r="3" spans="2:3" ht="14.4">
      <c r="B3" s="82" t="s">
        <v>140</v>
      </c>
      <c r="C3" s="81" t="s">
        <v>166</v>
      </c>
    </row>
    <row r="4" spans="2:3" ht="14.4">
      <c r="B4" s="82" t="s">
        <v>141</v>
      </c>
      <c r="C4" s="81" t="s">
        <v>144</v>
      </c>
    </row>
    <row r="5" spans="2:3" ht="14.4">
      <c r="B5" s="82"/>
    </row>
    <row r="6" spans="2:3" ht="14.4">
      <c r="B6" s="82" t="s">
        <v>142</v>
      </c>
      <c r="C6" s="81" t="s">
        <v>89</v>
      </c>
    </row>
    <row r="7" spans="2:3" ht="14.4">
      <c r="B7" s="82"/>
    </row>
    <row r="8" spans="2:3" ht="14.4">
      <c r="B8" s="83" t="s">
        <v>143</v>
      </c>
    </row>
    <row r="9" spans="2:3" ht="14.4">
      <c r="B9" s="82"/>
    </row>
    <row r="10" spans="2:3" ht="14.4">
      <c r="B10" s="84" t="s">
        <v>137</v>
      </c>
      <c r="C10" s="85" t="s">
        <v>145</v>
      </c>
    </row>
    <row r="11" spans="2:3" ht="14.4">
      <c r="B11" s="84" t="s">
        <v>146</v>
      </c>
      <c r="C11" s="85" t="s">
        <v>147</v>
      </c>
    </row>
    <row r="12" spans="2:3" ht="14.4">
      <c r="B12" s="84" t="s">
        <v>122</v>
      </c>
      <c r="C12" s="85" t="s">
        <v>153</v>
      </c>
    </row>
    <row r="13" spans="2:3" ht="14.4">
      <c r="B13" s="84" t="s">
        <v>124</v>
      </c>
      <c r="C13" s="85" t="s">
        <v>154</v>
      </c>
    </row>
    <row r="14" spans="2:3" ht="14.4">
      <c r="B14" s="84" t="s">
        <v>148</v>
      </c>
      <c r="C14" s="81" t="s">
        <v>155</v>
      </c>
    </row>
    <row r="15" spans="2:3" ht="14.4">
      <c r="B15" s="84" t="s">
        <v>149</v>
      </c>
      <c r="C15" s="81" t="s">
        <v>156</v>
      </c>
    </row>
    <row r="16" spans="2:3">
      <c r="B16" s="86" t="s">
        <v>150</v>
      </c>
      <c r="C16" s="81" t="s">
        <v>157</v>
      </c>
    </row>
    <row r="17" spans="2:3">
      <c r="B17" s="86" t="s">
        <v>151</v>
      </c>
      <c r="C17" s="81" t="s">
        <v>158</v>
      </c>
    </row>
    <row r="18" spans="2:3">
      <c r="B18" s="86" t="s">
        <v>152</v>
      </c>
      <c r="C18" s="81" t="s">
        <v>159</v>
      </c>
    </row>
  </sheetData>
  <conditionalFormatting sqref="C3">
    <cfRule type="cellIs" dxfId="4" priority="1" operator="equal">
      <formula>"No"</formula>
    </cfRule>
    <cfRule type="cellIs" dxfId="3" priority="2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3:I13"/>
  <sheetViews>
    <sheetView workbookViewId="0">
      <selection activeCell="G21" sqref="G21"/>
    </sheetView>
  </sheetViews>
  <sheetFormatPr defaultColWidth="7.44140625" defaultRowHeight="14.4"/>
  <cols>
    <col min="2" max="2" width="14.44140625" customWidth="1"/>
    <col min="3" max="3" width="18.44140625" bestFit="1" customWidth="1"/>
    <col min="4" max="4" width="85.33203125" bestFit="1" customWidth="1"/>
    <col min="5" max="5" width="7.6640625" bestFit="1" customWidth="1"/>
    <col min="6" max="6" width="8.44140625" bestFit="1" customWidth="1"/>
    <col min="7" max="7" width="33.33203125" customWidth="1"/>
    <col min="8" max="8" width="17.6640625" customWidth="1"/>
    <col min="9" max="9" width="8.33203125" bestFit="1" customWidth="1"/>
  </cols>
  <sheetData>
    <row r="3" spans="2:9">
      <c r="B3" s="53" t="s">
        <v>28</v>
      </c>
      <c r="C3" s="54"/>
      <c r="D3" s="54"/>
      <c r="E3" s="54"/>
      <c r="F3" s="54"/>
      <c r="G3" s="54"/>
      <c r="H3" s="54"/>
      <c r="I3" s="54"/>
    </row>
    <row r="4" spans="2:9">
      <c r="B4" s="55" t="s">
        <v>29</v>
      </c>
      <c r="C4" s="55" t="s">
        <v>1</v>
      </c>
      <c r="D4" s="55" t="s">
        <v>30</v>
      </c>
      <c r="E4" s="55" t="s">
        <v>31</v>
      </c>
      <c r="F4" s="55" t="s">
        <v>32</v>
      </c>
      <c r="G4" s="55" t="s">
        <v>33</v>
      </c>
      <c r="H4" s="55" t="s">
        <v>34</v>
      </c>
      <c r="I4" s="55" t="s">
        <v>35</v>
      </c>
    </row>
    <row r="5" spans="2:9" ht="28.8">
      <c r="B5" s="56" t="s">
        <v>36</v>
      </c>
      <c r="C5" s="56" t="s">
        <v>37</v>
      </c>
      <c r="D5" s="56" t="s">
        <v>38</v>
      </c>
      <c r="E5" s="56" t="s">
        <v>39</v>
      </c>
      <c r="F5" s="56" t="s">
        <v>40</v>
      </c>
      <c r="G5" s="56" t="s">
        <v>41</v>
      </c>
      <c r="H5" s="56" t="s">
        <v>42</v>
      </c>
      <c r="I5" s="56" t="s">
        <v>43</v>
      </c>
    </row>
    <row r="6" spans="2:9">
      <c r="B6" s="57" t="s">
        <v>44</v>
      </c>
      <c r="C6" s="58" t="str">
        <f>ELC_CEN!A15</f>
        <v>ERSOLPV6N</v>
      </c>
      <c r="D6" s="58" t="str">
        <f>ELC_CEN!B15</f>
        <v>22 MEDIUM sized commercial and industry</v>
      </c>
      <c r="E6" s="59" t="s">
        <v>46</v>
      </c>
      <c r="F6" s="59" t="s">
        <v>20</v>
      </c>
      <c r="G6" s="65"/>
      <c r="H6" s="57"/>
      <c r="I6" s="57" t="s">
        <v>45</v>
      </c>
    </row>
    <row r="7" spans="2:9">
      <c r="B7" s="60"/>
      <c r="C7" s="58" t="str">
        <f>ELC_CEN!A20</f>
        <v>ERSOLPV7N</v>
      </c>
      <c r="D7" s="58" t="str">
        <f>ELC_CEN!B20</f>
        <v>22 SMALL residential</v>
      </c>
      <c r="E7" s="59" t="s">
        <v>46</v>
      </c>
      <c r="F7" s="59" t="s">
        <v>20</v>
      </c>
      <c r="G7" s="65"/>
      <c r="H7" s="57"/>
      <c r="I7" s="57" t="s">
        <v>45</v>
      </c>
    </row>
    <row r="8" spans="2:9">
      <c r="B8" s="60"/>
      <c r="C8" s="58" t="str">
        <f>ELC_CEN!A26</f>
        <v>ETURNPWR5N</v>
      </c>
      <c r="D8" s="58" t="str">
        <f>ELC_CEN!B26</f>
        <v>Thermal electric: Nuclear PWR plant - New</v>
      </c>
      <c r="E8" s="59" t="s">
        <v>46</v>
      </c>
      <c r="F8" s="59" t="s">
        <v>20</v>
      </c>
      <c r="G8" s="65"/>
      <c r="H8" s="57"/>
      <c r="I8" s="57"/>
    </row>
    <row r="9" spans="2:9">
      <c r="B9" s="60"/>
      <c r="C9" s="58" t="str">
        <f>ELC_CEN!A27</f>
        <v>ETURNPWR4N</v>
      </c>
      <c r="D9" s="58" t="str">
        <f>ELC_CEN!B27</f>
        <v>Thermal electric: Nuclear PWR plant life time extension - New</v>
      </c>
      <c r="E9" s="59" t="s">
        <v>46</v>
      </c>
      <c r="F9" s="59" t="s">
        <v>20</v>
      </c>
      <c r="G9" s="65"/>
      <c r="H9" s="57"/>
      <c r="I9" s="57"/>
    </row>
    <row r="10" spans="2:9">
      <c r="B10" s="8" t="s">
        <v>179</v>
      </c>
      <c r="C10" s="8" t="str">
        <f>ELC_CEN!A44</f>
        <v>ECCPBLQBPC6N</v>
      </c>
      <c r="D10" s="8" t="str">
        <f>ELC_CEN!B44</f>
        <v>09  Biomass CHP, Steam Turbine - black liqure, wood chips with flue gas condensation centralised</v>
      </c>
      <c r="E10" s="59" t="s">
        <v>46</v>
      </c>
      <c r="F10" s="59" t="s">
        <v>20</v>
      </c>
      <c r="G10" s="63"/>
      <c r="H10" s="61"/>
      <c r="I10" s="57" t="s">
        <v>45</v>
      </c>
    </row>
    <row r="11" spans="2:9">
      <c r="B11" s="61" t="s">
        <v>44</v>
      </c>
      <c r="C11" s="60" t="s">
        <v>196</v>
      </c>
      <c r="D11" s="64" t="s">
        <v>200</v>
      </c>
      <c r="E11" s="62" t="s">
        <v>46</v>
      </c>
      <c r="F11" s="59" t="s">
        <v>20</v>
      </c>
      <c r="G11" s="63"/>
      <c r="H11" s="61"/>
      <c r="I11" s="61"/>
    </row>
    <row r="12" spans="2:9">
      <c r="B12" t="s">
        <v>179</v>
      </c>
      <c r="C12" t="s">
        <v>198</v>
      </c>
      <c r="D12" s="64" t="s">
        <v>199</v>
      </c>
      <c r="E12" s="62" t="s">
        <v>46</v>
      </c>
      <c r="F12" s="59" t="s">
        <v>20</v>
      </c>
    </row>
    <row r="13" spans="2:9">
      <c r="B13" s="61" t="s">
        <v>194</v>
      </c>
      <c r="C13" t="s">
        <v>197</v>
      </c>
      <c r="D13" t="s">
        <v>201</v>
      </c>
      <c r="E13" s="62" t="s">
        <v>46</v>
      </c>
      <c r="F13" s="59" t="s">
        <v>20</v>
      </c>
      <c r="G13" s="59" t="s">
        <v>195</v>
      </c>
      <c r="I13" t="s">
        <v>45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tabColor rgb="FF92D050"/>
  </sheetPr>
  <dimension ref="A1:BF184"/>
  <sheetViews>
    <sheetView tabSelected="1" zoomScale="80" zoomScaleNormal="80" zoomScalePageLayoutView="80" workbookViewId="0">
      <selection activeCell="I34" sqref="I34"/>
    </sheetView>
  </sheetViews>
  <sheetFormatPr defaultColWidth="9.109375" defaultRowHeight="14.4"/>
  <cols>
    <col min="1" max="1" width="14.44140625" style="1" bestFit="1" customWidth="1"/>
    <col min="2" max="2" width="49.88671875" style="1" customWidth="1"/>
    <col min="3" max="3" width="9.6640625" style="1" bestFit="1" customWidth="1"/>
    <col min="4" max="4" width="11.6640625" style="1" customWidth="1"/>
    <col min="5" max="6" width="10.6640625" style="1" customWidth="1"/>
    <col min="7" max="7" width="14" style="1" customWidth="1"/>
    <col min="8" max="8" width="10.6640625" style="1" customWidth="1"/>
    <col min="9" max="9" width="12.44140625" style="1" customWidth="1"/>
    <col min="10" max="10" width="10.6640625" style="1" customWidth="1"/>
    <col min="11" max="11" width="7.88671875" style="1" customWidth="1"/>
    <col min="12" max="12" width="8.109375" style="1" customWidth="1"/>
    <col min="13" max="13" width="11.109375" style="1" bestFit="1" customWidth="1"/>
    <col min="14" max="14" width="12.6640625" style="1" bestFit="1" customWidth="1"/>
    <col min="15" max="18" width="10.6640625" style="1" customWidth="1"/>
    <col min="19" max="19" width="10.44140625" style="1" bestFit="1" customWidth="1"/>
    <col min="20" max="20" width="10.5546875" style="1" bestFit="1" customWidth="1"/>
    <col min="21" max="21" width="11.88671875" style="1" bestFit="1" customWidth="1"/>
    <col min="22" max="22" width="9.33203125" style="1" bestFit="1" customWidth="1"/>
    <col min="23" max="23" width="10.6640625" style="1" bestFit="1" customWidth="1"/>
    <col min="24" max="24" width="9.33203125" style="1" bestFit="1" customWidth="1"/>
    <col min="25" max="25" width="10.6640625" style="1" customWidth="1"/>
    <col min="26" max="29" width="9.109375" style="8" customWidth="1"/>
    <col min="30" max="30" width="10.6640625" style="9" customWidth="1"/>
    <col min="31" max="31" width="12.88671875" style="8" customWidth="1"/>
    <col min="32" max="32" width="11.88671875" style="8" bestFit="1" customWidth="1"/>
    <col min="33" max="33" width="9.109375" style="8" customWidth="1"/>
    <col min="34" max="34" width="6" style="8" customWidth="1"/>
    <col min="35" max="35" width="10.88671875" style="8" customWidth="1"/>
    <col min="36" max="36" width="10.109375" style="8" bestFit="1" customWidth="1"/>
    <col min="37" max="37" width="10.44140625" style="8" customWidth="1"/>
    <col min="38" max="38" width="9.109375" style="8" customWidth="1"/>
    <col min="39" max="39" width="17.6640625" style="8" customWidth="1"/>
    <col min="40" max="40" width="13.33203125" style="8" customWidth="1"/>
    <col min="41" max="41" width="25.6640625" style="8" customWidth="1"/>
    <col min="42" max="42" width="10.109375" style="8" bestFit="1" customWidth="1"/>
    <col min="43" max="43" width="11.44140625" style="8" customWidth="1"/>
    <col min="44" max="44" width="10.109375" style="8" customWidth="1"/>
    <col min="45" max="45" width="21.33203125" style="8" customWidth="1"/>
    <col min="46" max="46" width="20.44140625" style="8" customWidth="1"/>
    <col min="47" max="47" width="23.44140625" style="8" customWidth="1"/>
    <col min="48" max="48" width="20.88671875" style="8" customWidth="1"/>
    <col min="49" max="49" width="22.44140625" style="8" customWidth="1"/>
    <col min="50" max="16384" width="9.109375" style="8"/>
  </cols>
  <sheetData>
    <row r="1" spans="1:54">
      <c r="A1" s="5" t="s">
        <v>54</v>
      </c>
      <c r="B1" s="6"/>
      <c r="D1" s="2" t="s">
        <v>91</v>
      </c>
      <c r="E1" s="7"/>
      <c r="AB1" s="9"/>
      <c r="AC1" s="67"/>
      <c r="AD1" s="8"/>
    </row>
    <row r="2" spans="1:54">
      <c r="A2" s="10" t="s">
        <v>48</v>
      </c>
      <c r="B2" s="11" t="s">
        <v>49</v>
      </c>
      <c r="D2" s="12" t="s">
        <v>82</v>
      </c>
      <c r="E2" s="13">
        <v>7.45</v>
      </c>
      <c r="AB2" s="9"/>
      <c r="AC2" s="67"/>
      <c r="AD2" s="8"/>
    </row>
    <row r="3" spans="1:54">
      <c r="A3" s="10" t="s">
        <v>50</v>
      </c>
      <c r="B3" s="11" t="s">
        <v>51</v>
      </c>
      <c r="AB3" s="9"/>
      <c r="AC3" s="67"/>
      <c r="AD3" s="8"/>
    </row>
    <row r="4" spans="1:54">
      <c r="A4" s="10" t="s">
        <v>52</v>
      </c>
      <c r="B4" s="11" t="s">
        <v>53</v>
      </c>
      <c r="D4" s="2" t="s">
        <v>90</v>
      </c>
      <c r="E4" s="14"/>
      <c r="F4" s="7"/>
      <c r="AB4" s="9"/>
      <c r="AC4" s="67"/>
      <c r="AD4" s="8"/>
    </row>
    <row r="5" spans="1:54">
      <c r="A5" s="10" t="s">
        <v>55</v>
      </c>
      <c r="B5" s="11" t="s">
        <v>56</v>
      </c>
      <c r="D5" s="3" t="s">
        <v>86</v>
      </c>
      <c r="E5" s="15"/>
      <c r="F5" s="16"/>
      <c r="AB5" s="9"/>
      <c r="AC5" s="67"/>
      <c r="AD5" s="8"/>
    </row>
    <row r="6" spans="1:54">
      <c r="A6" s="10" t="s">
        <v>57</v>
      </c>
      <c r="B6" s="11" t="s">
        <v>58</v>
      </c>
      <c r="D6" s="4" t="s">
        <v>87</v>
      </c>
      <c r="E6" s="17"/>
      <c r="F6" s="13"/>
      <c r="AB6" s="9"/>
      <c r="AC6" s="67"/>
      <c r="AD6" s="8"/>
    </row>
    <row r="7" spans="1:54">
      <c r="A7" s="10" t="s">
        <v>59</v>
      </c>
      <c r="B7" s="11" t="s">
        <v>60</v>
      </c>
      <c r="AB7" s="9"/>
      <c r="AC7" s="67"/>
      <c r="AD7" s="8"/>
    </row>
    <row r="8" spans="1:54">
      <c r="A8" s="10" t="s">
        <v>61</v>
      </c>
      <c r="B8" s="11" t="s">
        <v>62</v>
      </c>
      <c r="AB8" s="9"/>
      <c r="AC8" s="67"/>
      <c r="AD8" s="8"/>
    </row>
    <row r="9" spans="1:54">
      <c r="A9" s="18" t="s">
        <v>63</v>
      </c>
      <c r="B9" s="19" t="s">
        <v>64</v>
      </c>
      <c r="Y9" s="8"/>
      <c r="AD9" s="8"/>
      <c r="AL9" s="40" t="s">
        <v>101</v>
      </c>
      <c r="AM9" s="40"/>
      <c r="AN9" s="40"/>
      <c r="AO9" s="40"/>
      <c r="AP9" s="40"/>
      <c r="AQ9" s="40"/>
    </row>
    <row r="10" spans="1:54">
      <c r="A10" s="37"/>
      <c r="B10" s="37"/>
      <c r="X10" s="8"/>
      <c r="AB10" s="9"/>
      <c r="AC10" s="67"/>
      <c r="AL10" s="8" t="s">
        <v>102</v>
      </c>
      <c r="AM10" s="40"/>
      <c r="AN10" s="40"/>
      <c r="AO10" s="42">
        <v>0.04</v>
      </c>
      <c r="AP10" s="40"/>
      <c r="AQ10" s="40"/>
    </row>
    <row r="11" spans="1:54">
      <c r="F11" s="22" t="s">
        <v>0</v>
      </c>
      <c r="AD11" s="8"/>
      <c r="AE11" s="9"/>
      <c r="AF11" s="9"/>
    </row>
    <row r="12" spans="1:54" ht="88.8">
      <c r="A12" s="23" t="s">
        <v>1</v>
      </c>
      <c r="B12" s="23" t="s">
        <v>2</v>
      </c>
      <c r="C12" s="23" t="s">
        <v>3</v>
      </c>
      <c r="D12" s="24" t="s">
        <v>4</v>
      </c>
      <c r="E12" s="24" t="s">
        <v>132</v>
      </c>
      <c r="F12" s="23" t="s">
        <v>5</v>
      </c>
      <c r="G12" s="23" t="s">
        <v>6</v>
      </c>
      <c r="H12" s="25" t="s">
        <v>7</v>
      </c>
      <c r="I12" s="23" t="s">
        <v>184</v>
      </c>
      <c r="J12" s="23" t="s">
        <v>94</v>
      </c>
      <c r="K12" s="23" t="s">
        <v>8</v>
      </c>
      <c r="L12" s="25" t="s">
        <v>95</v>
      </c>
      <c r="M12" s="25" t="s">
        <v>92</v>
      </c>
      <c r="N12" s="25" t="s">
        <v>97</v>
      </c>
      <c r="O12" s="25" t="s">
        <v>65</v>
      </c>
      <c r="P12" s="25" t="s">
        <v>67</v>
      </c>
      <c r="Q12" s="23" t="s">
        <v>27</v>
      </c>
      <c r="R12" s="23" t="s">
        <v>9</v>
      </c>
      <c r="S12" s="23" t="s">
        <v>10</v>
      </c>
      <c r="T12" s="23" t="s">
        <v>11</v>
      </c>
      <c r="U12" s="23" t="s">
        <v>12</v>
      </c>
      <c r="V12" s="23" t="s">
        <v>13</v>
      </c>
      <c r="W12" s="23" t="s">
        <v>14</v>
      </c>
      <c r="X12" s="23" t="s">
        <v>15</v>
      </c>
      <c r="Y12" s="23" t="s">
        <v>16</v>
      </c>
      <c r="Z12" s="23" t="s">
        <v>26</v>
      </c>
      <c r="AA12" s="23" t="s">
        <v>17</v>
      </c>
      <c r="AB12" s="93" t="s">
        <v>185</v>
      </c>
      <c r="AC12" s="96" t="s">
        <v>191</v>
      </c>
      <c r="AD12" s="96" t="s">
        <v>192</v>
      </c>
      <c r="AE12" s="96" t="s">
        <v>193</v>
      </c>
      <c r="AF12" s="96"/>
      <c r="AI12" s="9"/>
      <c r="AJ12" s="9"/>
      <c r="AK12" s="9"/>
      <c r="AL12" s="67"/>
      <c r="AM12" s="67"/>
      <c r="AN12" s="67"/>
      <c r="AO12" s="67"/>
      <c r="AR12" s="39" t="s">
        <v>118</v>
      </c>
      <c r="AS12" s="39" t="s">
        <v>104</v>
      </c>
      <c r="AT12" s="39" t="s">
        <v>119</v>
      </c>
      <c r="AU12" s="39" t="s">
        <v>106</v>
      </c>
      <c r="AV12" s="39" t="s">
        <v>107</v>
      </c>
      <c r="AW12" s="39" t="s">
        <v>111</v>
      </c>
      <c r="AX12" s="39" t="s">
        <v>114</v>
      </c>
      <c r="AY12" s="39" t="s">
        <v>112</v>
      </c>
      <c r="AZ12" s="39" t="s">
        <v>121</v>
      </c>
      <c r="BA12" s="39" t="s">
        <v>117</v>
      </c>
      <c r="BB12" s="39" t="s">
        <v>120</v>
      </c>
    </row>
    <row r="13" spans="1:54" s="20" customFormat="1" ht="81.599999999999994" customHeight="1">
      <c r="A13" s="26" t="s">
        <v>18</v>
      </c>
      <c r="B13" s="26"/>
      <c r="C13" s="26" t="s">
        <v>77</v>
      </c>
      <c r="D13" s="27" t="s">
        <v>78</v>
      </c>
      <c r="E13" s="27" t="s">
        <v>78</v>
      </c>
      <c r="F13" s="26"/>
      <c r="G13" s="26" t="s">
        <v>76</v>
      </c>
      <c r="H13" s="26" t="s">
        <v>79</v>
      </c>
      <c r="I13" s="26"/>
      <c r="J13" s="26" t="s">
        <v>93</v>
      </c>
      <c r="K13" s="26" t="s">
        <v>161</v>
      </c>
      <c r="L13" s="26" t="s">
        <v>96</v>
      </c>
      <c r="M13" s="26" t="s">
        <v>99</v>
      </c>
      <c r="N13" s="26" t="s">
        <v>98</v>
      </c>
      <c r="O13" s="26" t="s">
        <v>66</v>
      </c>
      <c r="P13" s="26" t="s">
        <v>88</v>
      </c>
      <c r="Q13" s="26" t="s">
        <v>80</v>
      </c>
      <c r="R13" s="26" t="s">
        <v>80</v>
      </c>
      <c r="S13" s="26" t="s">
        <v>81</v>
      </c>
      <c r="T13" s="26" t="s">
        <v>73</v>
      </c>
      <c r="U13" s="26" t="s">
        <v>74</v>
      </c>
      <c r="V13" s="26" t="s">
        <v>75</v>
      </c>
      <c r="W13" s="26" t="s">
        <v>68</v>
      </c>
      <c r="X13" s="26" t="s">
        <v>70</v>
      </c>
      <c r="Y13" s="26" t="s">
        <v>69</v>
      </c>
      <c r="Z13" s="26" t="s">
        <v>72</v>
      </c>
      <c r="AA13" s="26" t="s">
        <v>71</v>
      </c>
      <c r="AG13" s="20" t="s">
        <v>138</v>
      </c>
      <c r="AI13" s="21"/>
      <c r="AJ13" s="21"/>
      <c r="AK13" s="21"/>
      <c r="AL13" s="21"/>
      <c r="AM13" s="21"/>
      <c r="AN13" s="21"/>
      <c r="AO13" s="21"/>
    </row>
    <row r="14" spans="1:54" ht="17.100000000000001" customHeight="1" thickBot="1">
      <c r="A14" s="28" t="s">
        <v>19</v>
      </c>
      <c r="B14" s="29"/>
      <c r="C14" s="29"/>
      <c r="D14" s="30"/>
      <c r="E14" s="30" t="s">
        <v>133</v>
      </c>
      <c r="F14" s="29"/>
      <c r="G14" s="29"/>
      <c r="H14" s="29" t="s">
        <v>20</v>
      </c>
      <c r="I14" s="29"/>
      <c r="J14" s="29"/>
      <c r="K14" s="29"/>
      <c r="L14" s="29"/>
      <c r="M14" s="29"/>
      <c r="N14" s="29"/>
      <c r="O14" s="29"/>
      <c r="P14" s="31"/>
      <c r="Q14" s="29"/>
      <c r="R14" s="29"/>
      <c r="S14" s="29"/>
      <c r="T14" s="29" t="s">
        <v>21</v>
      </c>
      <c r="U14" s="29" t="s">
        <v>21</v>
      </c>
      <c r="V14" s="29" t="s">
        <v>22</v>
      </c>
      <c r="W14" s="29" t="s">
        <v>23</v>
      </c>
      <c r="X14" s="29" t="s">
        <v>23</v>
      </c>
      <c r="Y14" s="29"/>
      <c r="Z14" s="29" t="s">
        <v>24</v>
      </c>
      <c r="AA14" s="29" t="s">
        <v>123</v>
      </c>
      <c r="AD14" s="8"/>
      <c r="AI14" s="29" t="s">
        <v>85</v>
      </c>
      <c r="AJ14" s="29" t="s">
        <v>84</v>
      </c>
      <c r="AK14" s="29" t="s">
        <v>83</v>
      </c>
      <c r="AL14" s="71" t="s">
        <v>136</v>
      </c>
      <c r="AM14" s="72" t="s">
        <v>125</v>
      </c>
      <c r="AN14" s="72" t="s">
        <v>126</v>
      </c>
      <c r="AO14" s="72" t="s">
        <v>127</v>
      </c>
      <c r="AP14" s="72" t="s">
        <v>128</v>
      </c>
      <c r="AR14" s="38" t="s">
        <v>103</v>
      </c>
      <c r="AS14" s="50" t="s">
        <v>105</v>
      </c>
      <c r="AT14" s="50" t="s">
        <v>108</v>
      </c>
      <c r="AU14" s="50" t="s">
        <v>108</v>
      </c>
      <c r="AV14" s="50" t="s">
        <v>108</v>
      </c>
      <c r="AW14" s="50" t="s">
        <v>113</v>
      </c>
      <c r="AX14" s="50" t="s">
        <v>116</v>
      </c>
      <c r="AY14" s="50" t="s">
        <v>109</v>
      </c>
      <c r="AZ14" s="50" t="s">
        <v>115</v>
      </c>
      <c r="BA14" s="50" t="s">
        <v>116</v>
      </c>
      <c r="BB14" s="50" t="s">
        <v>110</v>
      </c>
    </row>
    <row r="15" spans="1:54">
      <c r="A15" s="45" t="s">
        <v>162</v>
      </c>
      <c r="B15" s="89" t="s">
        <v>163</v>
      </c>
      <c r="C15" s="45" t="s">
        <v>47</v>
      </c>
      <c r="D15" s="46" t="s">
        <v>25</v>
      </c>
      <c r="E15" s="88" t="s">
        <v>160</v>
      </c>
      <c r="F15" s="45">
        <v>2015</v>
      </c>
      <c r="G15" s="45">
        <v>2015</v>
      </c>
      <c r="H15" s="45">
        <v>0.01</v>
      </c>
      <c r="I15" s="45">
        <v>0.2</v>
      </c>
      <c r="J15" s="45"/>
      <c r="K15" s="49">
        <v>1</v>
      </c>
      <c r="L15" s="49"/>
      <c r="M15" s="49"/>
      <c r="N15" s="48"/>
      <c r="O15" s="45"/>
      <c r="P15" s="45"/>
      <c r="Q15" s="45"/>
      <c r="R15" s="45"/>
      <c r="S15" s="45"/>
      <c r="T15" s="44">
        <f t="shared" ref="T15:T25" si="0">AM15*Euro</f>
        <v>9.3422999999999998</v>
      </c>
      <c r="U15" s="44">
        <f t="shared" ref="U15:U25" si="1">AN15*Euro/1000000</f>
        <v>9.3423000000000006E-2</v>
      </c>
      <c r="V15" s="44"/>
      <c r="W15" s="34">
        <f t="shared" ref="W15:W19" si="2">3.6*8760/1000000</f>
        <v>3.1536000000000002E-2</v>
      </c>
      <c r="X15" s="49"/>
      <c r="Y15" s="35">
        <v>0.26</v>
      </c>
      <c r="Z15" s="70">
        <v>30</v>
      </c>
      <c r="AA15" s="47">
        <v>1</v>
      </c>
      <c r="AB15" s="48">
        <v>5</v>
      </c>
      <c r="AC15" s="48"/>
      <c r="AD15" s="48"/>
      <c r="AE15" s="48"/>
      <c r="AF15" s="48"/>
      <c r="AG15" s="66">
        <f>1024.11195315/8760</f>
        <v>0.11690775720890412</v>
      </c>
      <c r="AH15" s="48"/>
      <c r="AI15" s="87" t="s">
        <v>129</v>
      </c>
      <c r="AJ15" s="68" t="s">
        <v>130</v>
      </c>
      <c r="AK15" s="67" t="s">
        <v>100</v>
      </c>
      <c r="AL15" s="48"/>
      <c r="AM15" s="73">
        <v>1.254</v>
      </c>
      <c r="AN15" s="74">
        <v>12540</v>
      </c>
      <c r="AO15" s="48"/>
      <c r="AP15" s="74">
        <v>1024.1119531500001</v>
      </c>
      <c r="AR15" s="41">
        <f>-PMT($AO$10,Z15,T15)</f>
        <v>0.54026613513640431</v>
      </c>
      <c r="AS15" s="77">
        <f t="shared" ref="AS15:AS25" si="3">AP15</f>
        <v>1024.1119531500001</v>
      </c>
      <c r="AT15" s="43">
        <f>AR15/AS15*(1000000)</f>
        <v>527.54597138978261</v>
      </c>
      <c r="AU15" s="43">
        <f>U15/AS15*(1000000)</f>
        <v>91.223425049035129</v>
      </c>
      <c r="AV15" s="43">
        <f>V15*1000*3.6/1000</f>
        <v>0</v>
      </c>
      <c r="AW15" s="43"/>
      <c r="AX15" s="43">
        <f>1/K15</f>
        <v>1</v>
      </c>
      <c r="AY15" s="78">
        <v>1.2</v>
      </c>
      <c r="AZ15" s="43">
        <f>IF(O15=0,0,(AX15-(O15-K15)*AX15)/AY15)</f>
        <v>0</v>
      </c>
      <c r="BA15" s="43">
        <f>AW15*(AX15-AZ15)</f>
        <v>0</v>
      </c>
      <c r="BB15" s="51">
        <f>AT15+AU15+AV15+BA15</f>
        <v>618.76939643881769</v>
      </c>
    </row>
    <row r="16" spans="1:54">
      <c r="A16" s="45"/>
      <c r="B16" s="89"/>
      <c r="C16" s="45"/>
      <c r="D16" s="46" t="s">
        <v>131</v>
      </c>
      <c r="E16" s="79"/>
      <c r="F16" s="45"/>
      <c r="G16" s="45"/>
      <c r="H16" s="45"/>
      <c r="I16" s="45">
        <v>0</v>
      </c>
      <c r="J16" s="45"/>
      <c r="K16" s="49"/>
      <c r="L16" s="49"/>
      <c r="M16" s="49"/>
      <c r="N16" s="48"/>
      <c r="O16" s="45"/>
      <c r="P16" s="45"/>
      <c r="Q16" s="45"/>
      <c r="R16" s="45"/>
      <c r="S16" s="45"/>
      <c r="T16" s="44"/>
      <c r="U16" s="44"/>
      <c r="V16" s="44"/>
      <c r="W16" s="34"/>
      <c r="X16" s="49"/>
      <c r="Y16" s="35"/>
      <c r="Z16" s="70"/>
      <c r="AA16" s="47"/>
      <c r="AB16" s="48">
        <v>5</v>
      </c>
      <c r="AC16" s="48"/>
      <c r="AD16" s="48"/>
      <c r="AE16" s="48"/>
      <c r="AF16" s="48"/>
      <c r="AG16" s="66"/>
      <c r="AH16" s="48"/>
      <c r="AI16" s="87"/>
      <c r="AJ16" s="68"/>
      <c r="AK16" s="67"/>
      <c r="AL16" s="48"/>
      <c r="AM16" s="73"/>
      <c r="AN16" s="74"/>
      <c r="AO16" s="48"/>
      <c r="AP16" s="74"/>
      <c r="AR16" s="41"/>
      <c r="AS16" s="77"/>
      <c r="AT16" s="43"/>
      <c r="AU16" s="43"/>
      <c r="AV16" s="43"/>
      <c r="AW16" s="43"/>
      <c r="AX16" s="43"/>
      <c r="AY16" s="78"/>
      <c r="AZ16" s="43"/>
      <c r="BA16" s="43"/>
      <c r="BB16" s="51"/>
    </row>
    <row r="17" spans="1:58">
      <c r="A17" s="45"/>
      <c r="B17" s="89"/>
      <c r="C17" s="45"/>
      <c r="D17" s="46"/>
      <c r="E17" s="88" t="s">
        <v>160</v>
      </c>
      <c r="F17" s="69">
        <v>2020</v>
      </c>
      <c r="G17" s="69"/>
      <c r="H17" s="45">
        <v>0.01</v>
      </c>
      <c r="I17" s="45"/>
      <c r="J17" s="45"/>
      <c r="K17" s="49">
        <v>1</v>
      </c>
      <c r="L17" s="33"/>
      <c r="M17" s="33"/>
      <c r="O17" s="69"/>
      <c r="P17" s="69"/>
      <c r="Q17" s="69"/>
      <c r="R17" s="69"/>
      <c r="S17" s="69"/>
      <c r="T17" s="52">
        <f t="shared" si="0"/>
        <v>7.9409549999999989</v>
      </c>
      <c r="U17" s="52">
        <f t="shared" si="1"/>
        <v>7.9417000000000001E-2</v>
      </c>
      <c r="V17" s="52"/>
      <c r="W17" s="34">
        <f t="shared" si="2"/>
        <v>3.1536000000000002E-2</v>
      </c>
      <c r="X17" s="33"/>
      <c r="Y17" s="35">
        <v>0.26</v>
      </c>
      <c r="Z17" s="69">
        <v>35</v>
      </c>
      <c r="AA17" s="47">
        <v>1</v>
      </c>
      <c r="AD17" s="8"/>
      <c r="AG17" s="66">
        <f>1106.112482475/8760</f>
        <v>0.12626854822773972</v>
      </c>
      <c r="AI17" s="87" t="s">
        <v>129</v>
      </c>
      <c r="AJ17" s="68" t="s">
        <v>130</v>
      </c>
      <c r="AK17" s="67" t="s">
        <v>100</v>
      </c>
      <c r="AM17" s="75">
        <v>1.0658999999999998</v>
      </c>
      <c r="AN17" s="76">
        <v>10660</v>
      </c>
      <c r="AP17" s="76">
        <v>1106.1124824750002</v>
      </c>
      <c r="AR17" s="41">
        <f>-PMT($AO$10,Z17,T17)</f>
        <v>0.42545510594685049</v>
      </c>
      <c r="AS17" s="77">
        <f t="shared" si="3"/>
        <v>1106.1124824750002</v>
      </c>
      <c r="AT17" s="43">
        <f t="shared" ref="AT17:AT19" si="4">AR17/AS17*(1000000)</f>
        <v>384.64000062169663</v>
      </c>
      <c r="AU17" s="43">
        <f>U17/AS17*(1000000)</f>
        <v>71.798303751440528</v>
      </c>
      <c r="AV17" s="43">
        <f>V17*1000*3.6/1000</f>
        <v>0</v>
      </c>
      <c r="AW17" s="43"/>
      <c r="AX17" s="43">
        <v>1</v>
      </c>
      <c r="AY17" s="78">
        <v>1.2</v>
      </c>
      <c r="AZ17" s="43">
        <f>IF(O17=0,0,(O17-K17)/AY17)</f>
        <v>0</v>
      </c>
      <c r="BA17" s="43">
        <f>AW17*(AX17-AZ17)</f>
        <v>0</v>
      </c>
      <c r="BB17" s="51">
        <f>AT17+AU17+AV17+BA17</f>
        <v>456.43830437313716</v>
      </c>
    </row>
    <row r="18" spans="1:58">
      <c r="A18" s="45"/>
      <c r="B18" s="89"/>
      <c r="C18" s="45"/>
      <c r="D18" s="46"/>
      <c r="E18" s="88" t="s">
        <v>160</v>
      </c>
      <c r="F18" s="69">
        <v>2030</v>
      </c>
      <c r="G18" s="69"/>
      <c r="H18" s="45">
        <v>0.01</v>
      </c>
      <c r="I18" s="45"/>
      <c r="J18" s="45"/>
      <c r="K18" s="49">
        <v>1</v>
      </c>
      <c r="L18" s="33"/>
      <c r="M18" s="33"/>
      <c r="O18" s="69"/>
      <c r="P18" s="69"/>
      <c r="Q18" s="69"/>
      <c r="R18" s="69"/>
      <c r="S18" s="69"/>
      <c r="T18" s="52">
        <f t="shared" si="0"/>
        <v>6.3527639999999996</v>
      </c>
      <c r="U18" s="52">
        <f t="shared" si="1"/>
        <v>6.3548499999999994E-2</v>
      </c>
      <c r="V18" s="52"/>
      <c r="W18" s="34">
        <f t="shared" si="2"/>
        <v>3.1536000000000002E-2</v>
      </c>
      <c r="X18" s="33"/>
      <c r="Y18" s="35">
        <v>0.26</v>
      </c>
      <c r="Z18" s="69">
        <v>40</v>
      </c>
      <c r="AA18" s="47">
        <v>1</v>
      </c>
      <c r="AD18" s="8"/>
      <c r="AG18" s="66">
        <f>1142.016725355/8760</f>
        <v>0.13036720609075342</v>
      </c>
      <c r="AI18" s="87" t="s">
        <v>129</v>
      </c>
      <c r="AJ18" s="68" t="s">
        <v>130</v>
      </c>
      <c r="AK18" s="67" t="s">
        <v>100</v>
      </c>
      <c r="AM18" s="75">
        <v>0.85271999999999992</v>
      </c>
      <c r="AN18" s="76">
        <v>8530</v>
      </c>
      <c r="AP18" s="76">
        <v>1142.0167253550001</v>
      </c>
      <c r="AR18" s="41">
        <f>-PMT($AO$10,Z18,T18)</f>
        <v>0.32096380413457382</v>
      </c>
      <c r="AS18" s="77">
        <f t="shared" si="3"/>
        <v>1142.0167253550001</v>
      </c>
      <c r="AT18" s="43">
        <f t="shared" si="4"/>
        <v>281.05000304159387</v>
      </c>
      <c r="AU18" s="43">
        <f>U18/AS18*(1000000)</f>
        <v>55.6458575335188</v>
      </c>
      <c r="AV18" s="43">
        <f>V18*1000*3.6/1000</f>
        <v>0</v>
      </c>
      <c r="AW18" s="43"/>
      <c r="AX18" s="43">
        <v>1</v>
      </c>
      <c r="AY18" s="78">
        <v>1.2</v>
      </c>
      <c r="AZ18" s="43">
        <f>IF(O18=0,0,(O18-K18)/AY18)</f>
        <v>0</v>
      </c>
      <c r="BA18" s="43">
        <f t="shared" ref="BA18:BA19" si="5">AW18*(AX18-AZ18)</f>
        <v>0</v>
      </c>
      <c r="BB18" s="51">
        <f t="shared" ref="BB18:BB19" si="6">SUM(AT18:AX18)</f>
        <v>337.69586057511265</v>
      </c>
    </row>
    <row r="19" spans="1:58">
      <c r="A19" s="45"/>
      <c r="B19" s="89"/>
      <c r="C19" s="45"/>
      <c r="D19" s="46"/>
      <c r="E19" s="88" t="s">
        <v>160</v>
      </c>
      <c r="F19" s="69">
        <v>2050</v>
      </c>
      <c r="G19" s="69"/>
      <c r="H19" s="45">
        <v>0.01</v>
      </c>
      <c r="I19" s="45"/>
      <c r="J19" s="45"/>
      <c r="K19" s="49">
        <v>1</v>
      </c>
      <c r="L19" s="33"/>
      <c r="M19" s="33"/>
      <c r="O19" s="69"/>
      <c r="P19" s="69"/>
      <c r="Q19" s="69"/>
      <c r="R19" s="69"/>
      <c r="S19" s="69"/>
      <c r="T19" s="52">
        <f t="shared" si="0"/>
        <v>5.399849399999999</v>
      </c>
      <c r="U19" s="52">
        <f>AN19*Euro/1000000</f>
        <v>5.4012499999999998E-2</v>
      </c>
      <c r="V19" s="52"/>
      <c r="W19" s="34">
        <f t="shared" si="2"/>
        <v>3.1536000000000002E-2</v>
      </c>
      <c r="X19" s="33"/>
      <c r="Y19" s="35">
        <v>0.26</v>
      </c>
      <c r="Z19" s="69">
        <v>40</v>
      </c>
      <c r="AA19" s="47">
        <v>1</v>
      </c>
      <c r="AD19" s="8"/>
      <c r="AG19" s="66">
        <f>1178.4496977/8760</f>
        <v>0.13452622119863011</v>
      </c>
      <c r="AI19" s="87" t="s">
        <v>129</v>
      </c>
      <c r="AJ19" s="68" t="s">
        <v>130</v>
      </c>
      <c r="AK19" s="67" t="s">
        <v>100</v>
      </c>
      <c r="AM19" s="75">
        <v>0.7248119999999999</v>
      </c>
      <c r="AN19" s="76">
        <v>7250</v>
      </c>
      <c r="AP19" s="76">
        <v>1178.4496977000001</v>
      </c>
      <c r="AR19" s="41">
        <f>-PMT($AO$10,Z19,T19)</f>
        <v>0.27281923351438769</v>
      </c>
      <c r="AS19" s="77">
        <f t="shared" si="3"/>
        <v>1178.4496977000001</v>
      </c>
      <c r="AT19" s="43">
        <f t="shared" si="4"/>
        <v>231.5068976188407</v>
      </c>
      <c r="AU19" s="43">
        <f>U19/AS19*(1000000)</f>
        <v>45.833521876595235</v>
      </c>
      <c r="AV19" s="43">
        <f>V19*1000*3.6/1000</f>
        <v>0</v>
      </c>
      <c r="AW19" s="43"/>
      <c r="AX19" s="43">
        <v>1</v>
      </c>
      <c r="AY19" s="78">
        <v>1.2</v>
      </c>
      <c r="AZ19" s="43">
        <f>IF(O19=0,0,(O19-K19)/AY19)</f>
        <v>0</v>
      </c>
      <c r="BA19" s="43">
        <f t="shared" si="5"/>
        <v>0</v>
      </c>
      <c r="BB19" s="51">
        <f t="shared" si="6"/>
        <v>278.34041949543592</v>
      </c>
    </row>
    <row r="20" spans="1:58">
      <c r="A20" s="45" t="s">
        <v>165</v>
      </c>
      <c r="B20" s="89" t="s">
        <v>164</v>
      </c>
      <c r="C20" s="45" t="s">
        <v>47</v>
      </c>
      <c r="D20" s="46" t="s">
        <v>25</v>
      </c>
      <c r="E20" s="88" t="s">
        <v>160</v>
      </c>
      <c r="F20" s="45">
        <v>2015</v>
      </c>
      <c r="G20" s="45">
        <v>2015</v>
      </c>
      <c r="H20" s="45">
        <v>4.0000000000000001E-3</v>
      </c>
      <c r="I20" s="45">
        <v>0.6</v>
      </c>
      <c r="J20" s="45"/>
      <c r="K20" s="49">
        <v>1</v>
      </c>
      <c r="L20" s="49"/>
      <c r="M20" s="49"/>
      <c r="N20" s="48"/>
      <c r="O20" s="45"/>
      <c r="P20" s="45"/>
      <c r="Q20" s="45"/>
      <c r="R20" s="45"/>
      <c r="S20" s="45"/>
      <c r="T20" s="44">
        <f t="shared" si="0"/>
        <v>10.951499999999999</v>
      </c>
      <c r="U20" s="44">
        <f t="shared" si="1"/>
        <v>0.109515</v>
      </c>
      <c r="V20" s="44"/>
      <c r="W20" s="34">
        <f t="shared" ref="W20" si="7">3.6*8760/1000000</f>
        <v>3.1536000000000002E-2</v>
      </c>
      <c r="X20" s="49"/>
      <c r="Y20" s="35">
        <v>0.26</v>
      </c>
      <c r="Z20" s="70">
        <v>30</v>
      </c>
      <c r="AA20" s="47">
        <v>0</v>
      </c>
      <c r="AB20" s="48">
        <v>5</v>
      </c>
      <c r="AC20" s="48"/>
      <c r="AD20" s="48"/>
      <c r="AE20" s="48"/>
      <c r="AF20" s="48"/>
      <c r="AG20" s="66">
        <f>961.239573525/8760</f>
        <v>0.10973054492294521</v>
      </c>
      <c r="AH20" s="48"/>
      <c r="AI20" s="87" t="s">
        <v>129</v>
      </c>
      <c r="AJ20" s="68" t="s">
        <v>130</v>
      </c>
      <c r="AK20" s="67" t="s">
        <v>100</v>
      </c>
      <c r="AL20" s="48"/>
      <c r="AM20" s="73">
        <v>1.47</v>
      </c>
      <c r="AN20" s="74">
        <v>14700</v>
      </c>
      <c r="AO20" s="48"/>
      <c r="AP20" s="74">
        <v>961.2395735250002</v>
      </c>
      <c r="AR20" s="41">
        <f>-PMT($AO$10,Z17,T20)</f>
        <v>0.58675204591600549</v>
      </c>
      <c r="AS20" s="77">
        <f t="shared" si="3"/>
        <v>961.2395735250002</v>
      </c>
      <c r="AT20" s="43">
        <f>AR20/AS20*(1000000)</f>
        <v>610.41187033561619</v>
      </c>
      <c r="AU20" s="43">
        <f>U20/AS20*(1000000)</f>
        <v>113.93101471924751</v>
      </c>
      <c r="AV20" s="43">
        <f>V20*1000*3.6/1000</f>
        <v>0</v>
      </c>
      <c r="AW20" s="43"/>
      <c r="AX20" s="43">
        <f>1/K20</f>
        <v>1</v>
      </c>
      <c r="AY20" s="78">
        <v>1.2</v>
      </c>
      <c r="AZ20" s="43">
        <f>IF(O20=0,0,(O20-K20)/AY20)</f>
        <v>0</v>
      </c>
      <c r="BA20" s="43">
        <f>AW20*(AX20-AZ20)</f>
        <v>0</v>
      </c>
      <c r="BB20" s="51">
        <f>AT20+AU20+AV20+BA20</f>
        <v>724.3428850548637</v>
      </c>
    </row>
    <row r="21" spans="1:58">
      <c r="A21" s="45"/>
      <c r="B21" s="89"/>
      <c r="C21" s="45"/>
      <c r="D21" s="46" t="s">
        <v>134</v>
      </c>
      <c r="E21" s="79"/>
      <c r="F21" s="45"/>
      <c r="G21" s="45"/>
      <c r="H21" s="45"/>
      <c r="I21" s="45">
        <v>0</v>
      </c>
      <c r="J21" s="45"/>
      <c r="K21" s="49"/>
      <c r="L21" s="49"/>
      <c r="M21" s="49"/>
      <c r="N21" s="48"/>
      <c r="O21" s="45"/>
      <c r="P21" s="45"/>
      <c r="Q21" s="45"/>
      <c r="R21" s="45"/>
      <c r="S21" s="45"/>
      <c r="T21" s="44"/>
      <c r="U21" s="44"/>
      <c r="V21" s="44"/>
      <c r="W21" s="34"/>
      <c r="X21" s="49"/>
      <c r="Y21" s="35"/>
      <c r="Z21" s="70"/>
      <c r="AA21" s="47"/>
      <c r="AB21" s="48">
        <v>5</v>
      </c>
      <c r="AC21" s="48"/>
      <c r="AD21" s="48"/>
      <c r="AE21" s="48"/>
      <c r="AF21" s="48"/>
      <c r="AG21" s="66"/>
      <c r="AH21" s="48"/>
      <c r="AI21" s="87"/>
      <c r="AJ21" s="68"/>
      <c r="AK21" s="67"/>
      <c r="AL21" s="48"/>
      <c r="AM21" s="73"/>
      <c r="AN21" s="74"/>
      <c r="AO21" s="48"/>
      <c r="AP21" s="74"/>
      <c r="AR21" s="41"/>
      <c r="AS21" s="77"/>
      <c r="AT21" s="43"/>
      <c r="AU21" s="43"/>
      <c r="AV21" s="43"/>
      <c r="AW21" s="43"/>
      <c r="AX21" s="43"/>
      <c r="AY21" s="78"/>
      <c r="AZ21" s="43"/>
      <c r="BA21" s="43"/>
      <c r="BB21" s="51"/>
    </row>
    <row r="22" spans="1:58">
      <c r="A22" s="45"/>
      <c r="B22" s="89"/>
      <c r="C22" s="45"/>
      <c r="D22" s="46" t="s">
        <v>135</v>
      </c>
      <c r="E22" s="79"/>
      <c r="F22" s="45"/>
      <c r="G22" s="45"/>
      <c r="H22" s="45"/>
      <c r="I22" s="45">
        <v>0.1</v>
      </c>
      <c r="J22" s="45"/>
      <c r="K22" s="49"/>
      <c r="L22" s="49"/>
      <c r="M22" s="49"/>
      <c r="N22" s="48"/>
      <c r="O22" s="45"/>
      <c r="P22" s="45"/>
      <c r="Q22" s="45"/>
      <c r="R22" s="45"/>
      <c r="S22" s="45"/>
      <c r="T22" s="44"/>
      <c r="U22" s="44"/>
      <c r="V22" s="44"/>
      <c r="W22" s="34"/>
      <c r="X22" s="49"/>
      <c r="Y22" s="35"/>
      <c r="Z22" s="70"/>
      <c r="AA22" s="47"/>
      <c r="AB22" s="48">
        <v>5</v>
      </c>
      <c r="AC22" s="48"/>
      <c r="AD22" s="48"/>
      <c r="AE22" s="48"/>
      <c r="AF22" s="48"/>
      <c r="AG22" s="66"/>
      <c r="AH22" s="48"/>
      <c r="AI22" s="87"/>
      <c r="AJ22" s="68"/>
      <c r="AK22" s="67"/>
      <c r="AL22" s="48"/>
      <c r="AM22" s="73"/>
      <c r="AN22" s="74"/>
      <c r="AO22" s="48"/>
      <c r="AP22" s="74"/>
      <c r="AR22" s="41"/>
      <c r="AS22" s="77"/>
      <c r="AT22" s="43"/>
      <c r="AU22" s="43"/>
      <c r="AV22" s="43"/>
      <c r="AW22" s="43"/>
      <c r="AX22" s="43"/>
      <c r="AY22" s="78"/>
      <c r="AZ22" s="43"/>
      <c r="BA22" s="43"/>
      <c r="BB22" s="51"/>
    </row>
    <row r="23" spans="1:58">
      <c r="A23" s="45"/>
      <c r="B23" s="89"/>
      <c r="C23" s="45"/>
      <c r="D23" s="46"/>
      <c r="E23" s="88" t="s">
        <v>160</v>
      </c>
      <c r="F23" s="69">
        <v>2020</v>
      </c>
      <c r="G23" s="69"/>
      <c r="H23" s="45">
        <v>4.0000000000000001E-3</v>
      </c>
      <c r="I23" s="45"/>
      <c r="J23" s="69"/>
      <c r="K23" s="49">
        <v>1</v>
      </c>
      <c r="L23" s="33"/>
      <c r="M23" s="33"/>
      <c r="O23" s="69"/>
      <c r="P23" s="69"/>
      <c r="Q23" s="69"/>
      <c r="R23" s="69"/>
      <c r="S23" s="69"/>
      <c r="T23" s="52">
        <f t="shared" si="0"/>
        <v>9.3087750000000007</v>
      </c>
      <c r="U23" s="52">
        <f t="shared" si="1"/>
        <v>9.3124999999999999E-2</v>
      </c>
      <c r="V23" s="52"/>
      <c r="W23" s="34">
        <f t="shared" ref="W23" si="8">3.6*8760/1000000</f>
        <v>3.1536000000000002E-2</v>
      </c>
      <c r="X23" s="33"/>
      <c r="Y23" s="35">
        <v>0.26</v>
      </c>
      <c r="Z23" s="69">
        <v>35</v>
      </c>
      <c r="AA23" s="47">
        <v>0</v>
      </c>
      <c r="AD23" s="8"/>
      <c r="AG23" s="66">
        <f>1021.0269069/8760</f>
        <v>0.11655558297945205</v>
      </c>
      <c r="AI23" s="87" t="s">
        <v>129</v>
      </c>
      <c r="AJ23" s="68" t="s">
        <v>130</v>
      </c>
      <c r="AK23" s="67" t="s">
        <v>100</v>
      </c>
      <c r="AM23" s="75">
        <v>1.2495000000000001</v>
      </c>
      <c r="AN23" s="76">
        <v>12500</v>
      </c>
      <c r="AP23" s="76">
        <v>1021.0269069000002</v>
      </c>
      <c r="AR23" s="41">
        <f>-PMT($AO$10,Z18,T23)</f>
        <v>0.4703117943359485</v>
      </c>
      <c r="AS23" s="77">
        <f t="shared" si="3"/>
        <v>1021.0269069000002</v>
      </c>
      <c r="AT23" s="43">
        <f t="shared" ref="AT23:AT25" si="9">AR23/AS23*(1000000)</f>
        <v>460.62624908082961</v>
      </c>
      <c r="AU23" s="43">
        <f>U23/AS23*(1000000)</f>
        <v>91.207194806199851</v>
      </c>
      <c r="AV23" s="43">
        <f>V23*1000*3.6/1000</f>
        <v>0</v>
      </c>
      <c r="AW23" s="43"/>
      <c r="AX23" s="43">
        <v>1</v>
      </c>
      <c r="AY23" s="78">
        <v>1.2</v>
      </c>
      <c r="AZ23" s="43">
        <f>IF(O23=0,0,(O23-K23)/AY23)</f>
        <v>0</v>
      </c>
      <c r="BA23" s="43">
        <f>AW23*(AX23-AZ23)</f>
        <v>0</v>
      </c>
      <c r="BB23" s="51">
        <f>AT23+AU23+AV23+BA23</f>
        <v>551.83344388702949</v>
      </c>
    </row>
    <row r="24" spans="1:58">
      <c r="A24" s="45"/>
      <c r="B24" s="89"/>
      <c r="C24" s="45"/>
      <c r="D24" s="46"/>
      <c r="E24" s="88" t="s">
        <v>160</v>
      </c>
      <c r="F24" s="69">
        <v>2030</v>
      </c>
      <c r="G24" s="69"/>
      <c r="H24" s="45">
        <v>4.0000000000000001E-3</v>
      </c>
      <c r="I24" s="45"/>
      <c r="J24" s="69"/>
      <c r="K24" s="49">
        <v>1</v>
      </c>
      <c r="L24" s="33"/>
      <c r="M24" s="33"/>
      <c r="O24" s="69"/>
      <c r="P24" s="69"/>
      <c r="Q24" s="69"/>
      <c r="R24" s="69"/>
      <c r="S24" s="69"/>
      <c r="T24" s="52">
        <f t="shared" si="0"/>
        <v>7.4470200000000002</v>
      </c>
      <c r="U24" s="52">
        <f t="shared" si="1"/>
        <v>7.4499999999999997E-2</v>
      </c>
      <c r="V24" s="52"/>
      <c r="W24" s="34">
        <f t="shared" ref="W24" si="10">3.6*8760/1000000</f>
        <v>3.1536000000000002E-2</v>
      </c>
      <c r="X24" s="33"/>
      <c r="Y24" s="35">
        <v>0.26</v>
      </c>
      <c r="Z24" s="69">
        <v>40</v>
      </c>
      <c r="AA24" s="47">
        <v>0</v>
      </c>
      <c r="AD24" s="8"/>
      <c r="AG24" s="66">
        <f>1054.942136325/8760</f>
        <v>0.12042718451198631</v>
      </c>
      <c r="AH24" s="9"/>
      <c r="AI24" s="87" t="s">
        <v>129</v>
      </c>
      <c r="AJ24" s="68" t="s">
        <v>130</v>
      </c>
      <c r="AK24" s="67" t="s">
        <v>100</v>
      </c>
      <c r="AM24" s="75">
        <v>0.99960000000000004</v>
      </c>
      <c r="AN24" s="76">
        <v>10000</v>
      </c>
      <c r="AP24" s="76">
        <v>1054.9421363250001</v>
      </c>
      <c r="AR24" s="41">
        <f>-PMT($AO$10,Z19,T24)</f>
        <v>0.37624943546875883</v>
      </c>
      <c r="AS24" s="77">
        <f t="shared" si="3"/>
        <v>1054.9421363250001</v>
      </c>
      <c r="AT24" s="43">
        <f t="shared" si="9"/>
        <v>356.65409742705185</v>
      </c>
      <c r="AU24" s="43">
        <f>U24/AS24*(1000000)</f>
        <v>70.619987044529708</v>
      </c>
      <c r="AV24" s="43">
        <f>V24*1000*3.6/1000</f>
        <v>0</v>
      </c>
      <c r="AW24" s="43"/>
      <c r="AX24" s="43">
        <v>1</v>
      </c>
      <c r="AY24" s="78">
        <v>1.2</v>
      </c>
      <c r="AZ24" s="43">
        <f>IF(O24=0,0,(O24-K24)/AY24)</f>
        <v>0</v>
      </c>
      <c r="BA24" s="43">
        <f t="shared" ref="BA24:BA25" si="11">AW24*(AX24-AZ24)</f>
        <v>0</v>
      </c>
      <c r="BB24" s="51">
        <f t="shared" ref="BB24:BB25" si="12">SUM(AT24:AX24)</f>
        <v>428.27408447158155</v>
      </c>
    </row>
    <row r="25" spans="1:58">
      <c r="A25" s="45"/>
      <c r="B25" s="89"/>
      <c r="C25" s="45"/>
      <c r="D25" s="46"/>
      <c r="E25" s="88" t="s">
        <v>160</v>
      </c>
      <c r="F25" s="69">
        <v>2050</v>
      </c>
      <c r="G25" s="69"/>
      <c r="H25" s="45">
        <v>4.0000000000000001E-3</v>
      </c>
      <c r="I25" s="45"/>
      <c r="J25" s="69"/>
      <c r="K25" s="49">
        <v>1</v>
      </c>
      <c r="L25" s="33"/>
      <c r="M25" s="33"/>
      <c r="O25" s="69"/>
      <c r="P25" s="69"/>
      <c r="Q25" s="69"/>
      <c r="R25" s="69"/>
      <c r="S25" s="69"/>
      <c r="T25" s="52">
        <f t="shared" si="0"/>
        <v>6.3299669999999999</v>
      </c>
      <c r="U25" s="52">
        <f t="shared" si="1"/>
        <v>6.3325000000000006E-2</v>
      </c>
      <c r="V25" s="52"/>
      <c r="W25" s="34">
        <f t="shared" ref="W25:W28" si="13">3.6*8760/1000000</f>
        <v>3.1536000000000002E-2</v>
      </c>
      <c r="X25" s="33"/>
      <c r="Y25" s="35">
        <v>0.26</v>
      </c>
      <c r="Z25" s="69">
        <v>40</v>
      </c>
      <c r="AA25" s="47">
        <v>0</v>
      </c>
      <c r="AD25" s="8"/>
      <c r="AG25" s="66">
        <f>1101.20203809/8760</f>
        <v>0.12570799521575343</v>
      </c>
      <c r="AI25" s="87" t="s">
        <v>129</v>
      </c>
      <c r="AJ25" s="68" t="s">
        <v>130</v>
      </c>
      <c r="AK25" s="67" t="s">
        <v>100</v>
      </c>
      <c r="AM25" s="75">
        <v>0.84965999999999997</v>
      </c>
      <c r="AN25" s="76">
        <v>8500</v>
      </c>
      <c r="AP25" s="76">
        <v>1101.2020380900001</v>
      </c>
      <c r="AR25" s="41">
        <f>-PMT($AO$10,Z20,T25)</f>
        <v>0.36606261912280486</v>
      </c>
      <c r="AS25" s="77">
        <f t="shared" si="3"/>
        <v>1101.2020380900001</v>
      </c>
      <c r="AT25" s="43">
        <f t="shared" si="9"/>
        <v>332.42094226208371</v>
      </c>
      <c r="AU25" s="43">
        <f>U25/AS25*(1000000)</f>
        <v>57.505342171210657</v>
      </c>
      <c r="AV25" s="43">
        <f>V25*1000*3.6/1000</f>
        <v>0</v>
      </c>
      <c r="AW25" s="43"/>
      <c r="AX25" s="43">
        <v>1</v>
      </c>
      <c r="AY25" s="78">
        <v>1.2</v>
      </c>
      <c r="AZ25" s="43">
        <f>IF(O25=0,0,(O25-K25)/AY25)</f>
        <v>0</v>
      </c>
      <c r="BA25" s="43">
        <f t="shared" si="11"/>
        <v>0</v>
      </c>
      <c r="BB25" s="51">
        <f t="shared" si="12"/>
        <v>390.92628443329437</v>
      </c>
    </row>
    <row r="26" spans="1:58" customFormat="1" ht="12.75" customHeight="1">
      <c r="A26" s="102" t="s">
        <v>188</v>
      </c>
      <c r="B26" s="102" t="s">
        <v>187</v>
      </c>
      <c r="C26" s="102" t="s">
        <v>186</v>
      </c>
      <c r="D26" s="102" t="s">
        <v>25</v>
      </c>
      <c r="E26" s="103" t="s">
        <v>160</v>
      </c>
      <c r="F26" s="111">
        <v>2030</v>
      </c>
      <c r="G26" s="111"/>
      <c r="H26" s="111"/>
      <c r="I26" s="111"/>
      <c r="J26" s="111"/>
      <c r="K26" s="104">
        <v>0.35</v>
      </c>
      <c r="L26" s="105"/>
      <c r="M26" s="106"/>
      <c r="N26" s="106"/>
      <c r="O26" s="106"/>
      <c r="P26" s="102"/>
      <c r="Q26" s="102"/>
      <c r="R26" s="102"/>
      <c r="S26" s="107"/>
      <c r="T26" s="108">
        <f>55/1.37</f>
        <v>40.145985401459853</v>
      </c>
      <c r="U26" s="112">
        <f>(((175-33-35)/1.37)*(8760*X26))/1000000</f>
        <v>0.60888467153284664</v>
      </c>
      <c r="V26" s="113">
        <f>(33+35)/1.37/3.6</f>
        <v>13.787510137875099</v>
      </c>
      <c r="W26" s="34">
        <f t="shared" si="13"/>
        <v>3.1536000000000002E-2</v>
      </c>
      <c r="X26" s="109">
        <f>7796/8760</f>
        <v>0.88995433789954337</v>
      </c>
      <c r="Y26" s="110">
        <v>1</v>
      </c>
      <c r="Z26" s="102">
        <v>60</v>
      </c>
      <c r="AA26" s="102">
        <v>5</v>
      </c>
      <c r="AG26" s="66">
        <f>X26</f>
        <v>0.88995433789954337</v>
      </c>
      <c r="AH26" s="8"/>
      <c r="AI26" s="87" t="s">
        <v>129</v>
      </c>
      <c r="AJ26" s="68" t="s">
        <v>130</v>
      </c>
      <c r="AK26" s="67" t="s">
        <v>100</v>
      </c>
      <c r="AL26" s="8"/>
      <c r="AM26" s="75">
        <f>T26/7.45</f>
        <v>5.3887228726791747</v>
      </c>
      <c r="AN26" s="76">
        <f>U26/7.45*1000000</f>
        <v>81729.486111791499</v>
      </c>
      <c r="AO26" s="8"/>
      <c r="AP26" s="76">
        <f>AG26*8760</f>
        <v>7796</v>
      </c>
      <c r="AQ26" s="8"/>
      <c r="AR26" s="41">
        <f>-PMT($AO$10,Z26,T26)</f>
        <v>1.7745266290369173</v>
      </c>
      <c r="AS26" s="77">
        <f>AP26</f>
        <v>7796</v>
      </c>
      <c r="AT26" s="43">
        <f>AR26/AS26*(1000000)</f>
        <v>227.62014225717255</v>
      </c>
      <c r="AU26" s="43">
        <f>U26/AS26*(1000000)</f>
        <v>78.102189781021892</v>
      </c>
      <c r="AV26" s="43">
        <f>V26*1000*3.6/1000</f>
        <v>49.635036496350359</v>
      </c>
      <c r="AW26" s="43"/>
      <c r="AX26" s="43">
        <v>1</v>
      </c>
      <c r="AY26" s="78">
        <v>1.2</v>
      </c>
      <c r="AZ26" s="43">
        <f>IF(O26=0,0,(O26-K26)/AY26)</f>
        <v>0</v>
      </c>
      <c r="BA26" s="43">
        <f t="shared" ref="BA26" si="14">AW26*(AX26-AZ26)</f>
        <v>0</v>
      </c>
      <c r="BB26" s="51">
        <f>SUM(AT26:AW26)</f>
        <v>355.35736853454483</v>
      </c>
    </row>
    <row r="27" spans="1:58" customFormat="1" ht="12.75" customHeight="1">
      <c r="A27" s="102" t="s">
        <v>189</v>
      </c>
      <c r="B27" s="102" t="s">
        <v>190</v>
      </c>
      <c r="C27" s="102" t="s">
        <v>186</v>
      </c>
      <c r="D27" s="102" t="s">
        <v>25</v>
      </c>
      <c r="E27" s="103" t="s">
        <v>160</v>
      </c>
      <c r="F27" s="111">
        <v>2040</v>
      </c>
      <c r="G27" s="111"/>
      <c r="H27" s="111"/>
      <c r="I27" s="111"/>
      <c r="J27" s="111"/>
      <c r="K27" s="104">
        <v>0.35</v>
      </c>
      <c r="L27" s="105"/>
      <c r="M27" s="106"/>
      <c r="N27" s="106"/>
      <c r="O27" s="106"/>
      <c r="P27" s="102"/>
      <c r="Q27" s="102"/>
      <c r="R27" s="102"/>
      <c r="S27" s="107"/>
      <c r="T27" s="108">
        <f>0.925</f>
        <v>0.92500000000000004</v>
      </c>
      <c r="U27" s="112">
        <f>U26</f>
        <v>0.60888467153284664</v>
      </c>
      <c r="V27" s="113">
        <f>(33+35)/1.37/3.6</f>
        <v>13.787510137875099</v>
      </c>
      <c r="W27" s="34">
        <f t="shared" si="13"/>
        <v>3.1536000000000002E-2</v>
      </c>
      <c r="X27" s="109">
        <v>0.8</v>
      </c>
      <c r="Y27" s="110">
        <v>1</v>
      </c>
      <c r="Z27" s="102">
        <v>20</v>
      </c>
      <c r="AA27" s="102">
        <v>5</v>
      </c>
      <c r="AC27">
        <v>0</v>
      </c>
      <c r="AD27">
        <v>1000</v>
      </c>
      <c r="AE27">
        <v>7200</v>
      </c>
      <c r="AG27" s="66">
        <f>X27</f>
        <v>0.8</v>
      </c>
      <c r="AH27" s="8"/>
      <c r="AI27" s="87" t="s">
        <v>129</v>
      </c>
      <c r="AJ27" s="68" t="s">
        <v>130</v>
      </c>
      <c r="AK27" s="67" t="s">
        <v>100</v>
      </c>
      <c r="AL27" s="8"/>
      <c r="AM27" s="75">
        <f>T27/7.45</f>
        <v>0.12416107382550336</v>
      </c>
      <c r="AN27" s="76">
        <f>U27/7.45*1000000</f>
        <v>81729.486111791499</v>
      </c>
      <c r="AO27" s="8"/>
      <c r="AP27" s="76">
        <f>AG27*8760</f>
        <v>7008</v>
      </c>
      <c r="AQ27" s="8"/>
      <c r="AR27" s="41">
        <f>-PMT($AO$10,Z27,T27)</f>
        <v>6.8063119053981727E-2</v>
      </c>
      <c r="AS27" s="77">
        <f>AP27</f>
        <v>7008</v>
      </c>
      <c r="AT27" s="43">
        <f>AR27/AS27*(1000000)</f>
        <v>9.7122030613558401</v>
      </c>
      <c r="AU27" s="43">
        <f>U27/AS27*(1000000)</f>
        <v>86.884228243842273</v>
      </c>
      <c r="AV27" s="43">
        <f>V27*1000*3.6/1000</f>
        <v>49.635036496350359</v>
      </c>
      <c r="AW27" s="43"/>
      <c r="AX27" s="43">
        <v>1</v>
      </c>
      <c r="AY27" s="78">
        <v>1.2</v>
      </c>
      <c r="AZ27" s="43">
        <f>IF(O27=0,0,(O27-K27)/AY27)</f>
        <v>0</v>
      </c>
      <c r="BA27" s="43">
        <f t="shared" ref="BA27" si="15">AW27*(AX27-AZ27)</f>
        <v>0</v>
      </c>
      <c r="BB27" s="51">
        <f>SUM(AT27:AW27)</f>
        <v>146.23146780154846</v>
      </c>
    </row>
    <row r="28" spans="1:58" customFormat="1">
      <c r="A28" s="121" t="s">
        <v>196</v>
      </c>
      <c r="B28" s="64" t="s">
        <v>200</v>
      </c>
      <c r="C28" s="115" t="s">
        <v>202</v>
      </c>
      <c r="D28" s="115" t="s">
        <v>25</v>
      </c>
      <c r="E28" s="116" t="s">
        <v>160</v>
      </c>
      <c r="F28" s="90">
        <v>2015</v>
      </c>
      <c r="G28" s="1">
        <v>2020</v>
      </c>
      <c r="H28" s="115"/>
      <c r="I28" s="115"/>
      <c r="J28" s="115"/>
      <c r="K28" s="117">
        <v>0.48299999999999998</v>
      </c>
      <c r="L28" s="117"/>
      <c r="M28" s="117"/>
      <c r="N28" s="122"/>
      <c r="O28" s="117"/>
      <c r="P28" s="117"/>
      <c r="Q28" s="117"/>
      <c r="R28" s="117"/>
      <c r="S28" s="117"/>
      <c r="T28" s="123">
        <f>T47*0.95</f>
        <v>10.924999999999999</v>
      </c>
      <c r="U28" s="124">
        <v>0.5</v>
      </c>
      <c r="V28" s="124">
        <v>7.47</v>
      </c>
      <c r="W28" s="34">
        <f t="shared" si="13"/>
        <v>3.1536000000000002E-2</v>
      </c>
      <c r="X28" s="117">
        <v>0.95</v>
      </c>
      <c r="Y28" s="117"/>
      <c r="Z28" s="118">
        <v>40</v>
      </c>
      <c r="AA28" s="123">
        <v>5</v>
      </c>
      <c r="AB28" s="123"/>
      <c r="AC28" s="123"/>
      <c r="AD28" s="123"/>
      <c r="AE28" s="123"/>
      <c r="AF28" s="123"/>
      <c r="AG28" s="91"/>
      <c r="AH28" s="91"/>
      <c r="AI28" s="91"/>
      <c r="AM28" s="97"/>
      <c r="AN28" s="98"/>
      <c r="AO28" s="99"/>
      <c r="AP28" s="99"/>
      <c r="AV28" s="41"/>
      <c r="AX28" s="100"/>
      <c r="AY28" s="100"/>
      <c r="AZ28" s="100"/>
      <c r="BA28" s="100"/>
      <c r="BB28" s="100"/>
      <c r="BC28" s="78"/>
      <c r="BD28" s="100"/>
      <c r="BE28" s="100"/>
      <c r="BF28" s="101"/>
    </row>
    <row r="29" spans="1:58">
      <c r="E29" s="116" t="s">
        <v>160</v>
      </c>
      <c r="F29" s="90">
        <v>2020</v>
      </c>
      <c r="K29" s="1">
        <v>0.50900000000000001</v>
      </c>
      <c r="L29" s="122"/>
      <c r="M29" s="122"/>
      <c r="N29" s="122"/>
      <c r="O29" s="122"/>
      <c r="P29" s="122"/>
      <c r="Q29" s="122"/>
      <c r="R29" s="122"/>
      <c r="S29" s="122"/>
      <c r="T29" s="123">
        <f t="shared" ref="T29:T31" si="16">T48*0.95</f>
        <v>10.3835</v>
      </c>
      <c r="U29" s="119"/>
      <c r="V29" s="120"/>
      <c r="W29" s="122"/>
      <c r="X29" s="122"/>
      <c r="Y29" s="122"/>
      <c r="Z29" s="122"/>
      <c r="AA29" s="122"/>
      <c r="AB29" s="122"/>
      <c r="AC29" s="122"/>
      <c r="AD29" s="71"/>
      <c r="AE29" s="122"/>
      <c r="AF29" s="122"/>
    </row>
    <row r="30" spans="1:58">
      <c r="E30" s="116" t="s">
        <v>160</v>
      </c>
      <c r="F30" s="90">
        <v>2030</v>
      </c>
      <c r="K30" s="1">
        <v>0.54600000000000004</v>
      </c>
      <c r="T30" s="123">
        <f t="shared" si="16"/>
        <v>9.8610000000000007</v>
      </c>
    </row>
    <row r="31" spans="1:58">
      <c r="E31" s="116" t="s">
        <v>160</v>
      </c>
      <c r="F31" s="69">
        <v>2050</v>
      </c>
      <c r="K31" s="1">
        <v>0.56200000000000006</v>
      </c>
      <c r="T31" s="123">
        <f t="shared" si="16"/>
        <v>9.3669999999999991</v>
      </c>
      <c r="U31" s="114"/>
    </row>
    <row r="32" spans="1:58">
      <c r="A32" s="122" t="s">
        <v>197</v>
      </c>
      <c r="B32" s="122" t="s">
        <v>201</v>
      </c>
      <c r="C32" s="122" t="s">
        <v>202</v>
      </c>
      <c r="D32" s="122" t="s">
        <v>168</v>
      </c>
      <c r="E32" s="116" t="s">
        <v>160</v>
      </c>
      <c r="F32" s="122">
        <v>2015</v>
      </c>
      <c r="G32" s="122">
        <v>2015</v>
      </c>
      <c r="H32" s="122"/>
      <c r="I32" s="122"/>
      <c r="J32" s="122"/>
      <c r="K32" s="122">
        <v>0.95</v>
      </c>
      <c r="T32" s="1">
        <v>1</v>
      </c>
      <c r="U32" s="1">
        <v>0.1</v>
      </c>
      <c r="V32" s="1">
        <v>1</v>
      </c>
      <c r="W32" s="34">
        <f t="shared" ref="W32" si="17">3.6*8760/1000000</f>
        <v>3.1536000000000002E-2</v>
      </c>
      <c r="X32" s="1">
        <v>0.95</v>
      </c>
      <c r="Z32" s="8">
        <v>40</v>
      </c>
      <c r="AA32" s="8">
        <v>1</v>
      </c>
    </row>
    <row r="36" spans="1:47">
      <c r="AD36" s="67"/>
    </row>
    <row r="37" spans="1:47">
      <c r="AD37" s="67"/>
    </row>
    <row r="38" spans="1:47">
      <c r="AC38" s="9"/>
      <c r="AD38" s="8"/>
    </row>
    <row r="39" spans="1:47">
      <c r="X39" s="8"/>
      <c r="AD39" s="8"/>
    </row>
    <row r="40" spans="1:47">
      <c r="A40"/>
      <c r="B40"/>
      <c r="C40"/>
      <c r="D40"/>
      <c r="E40"/>
      <c r="F40" s="22" t="s">
        <v>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47" ht="43.2">
      <c r="A41" s="23" t="s">
        <v>1</v>
      </c>
      <c r="B41" s="23" t="s">
        <v>2</v>
      </c>
      <c r="C41" s="23" t="s">
        <v>3</v>
      </c>
      <c r="D41" s="24" t="s">
        <v>4</v>
      </c>
      <c r="E41" s="24" t="s">
        <v>132</v>
      </c>
      <c r="F41" s="23" t="s">
        <v>5</v>
      </c>
      <c r="G41" s="23" t="s">
        <v>6</v>
      </c>
      <c r="H41" s="25" t="s">
        <v>7</v>
      </c>
      <c r="I41" s="23" t="s">
        <v>174</v>
      </c>
      <c r="J41" s="23" t="s">
        <v>175</v>
      </c>
      <c r="K41" s="23" t="s">
        <v>8</v>
      </c>
      <c r="L41" s="25" t="s">
        <v>95</v>
      </c>
      <c r="M41" s="25" t="s">
        <v>92</v>
      </c>
      <c r="N41" s="25" t="s">
        <v>97</v>
      </c>
      <c r="O41" s="25" t="s">
        <v>65</v>
      </c>
      <c r="P41" s="25" t="s">
        <v>67</v>
      </c>
      <c r="Q41" s="23" t="s">
        <v>27</v>
      </c>
      <c r="R41" s="23" t="s">
        <v>9</v>
      </c>
      <c r="S41" s="23" t="s">
        <v>10</v>
      </c>
      <c r="T41" s="23" t="s">
        <v>11</v>
      </c>
      <c r="U41" s="23" t="s">
        <v>12</v>
      </c>
      <c r="V41" s="23" t="s">
        <v>13</v>
      </c>
      <c r="W41" s="23" t="s">
        <v>14</v>
      </c>
      <c r="X41" s="23" t="s">
        <v>15</v>
      </c>
      <c r="Y41" s="23" t="s">
        <v>16</v>
      </c>
      <c r="Z41" s="23" t="s">
        <v>26</v>
      </c>
      <c r="AA41" s="92" t="s">
        <v>180</v>
      </c>
      <c r="AB41" s="92" t="s">
        <v>181</v>
      </c>
      <c r="AC41" s="92" t="s">
        <v>182</v>
      </c>
      <c r="AD41" s="92" t="s">
        <v>183</v>
      </c>
      <c r="AE41" s="93" t="s">
        <v>169</v>
      </c>
      <c r="AF41" s="23" t="s">
        <v>17</v>
      </c>
      <c r="AG41" s="95"/>
      <c r="AH41" s="95"/>
      <c r="AI41" s="95"/>
      <c r="AJ41" s="95"/>
    </row>
    <row r="42" spans="1:47" ht="100.95" customHeight="1">
      <c r="A42" s="26" t="s">
        <v>18</v>
      </c>
      <c r="B42" s="26"/>
      <c r="C42" s="26" t="s">
        <v>77</v>
      </c>
      <c r="D42" s="27" t="s">
        <v>78</v>
      </c>
      <c r="E42" s="27" t="s">
        <v>78</v>
      </c>
      <c r="F42" s="26"/>
      <c r="G42" s="26" t="s">
        <v>76</v>
      </c>
      <c r="H42" s="26" t="s">
        <v>79</v>
      </c>
      <c r="I42" s="26" t="s">
        <v>176</v>
      </c>
      <c r="J42" s="26" t="s">
        <v>170</v>
      </c>
      <c r="K42" s="26" t="s">
        <v>161</v>
      </c>
      <c r="L42" s="26" t="s">
        <v>96</v>
      </c>
      <c r="M42" s="26" t="s">
        <v>99</v>
      </c>
      <c r="N42" s="26" t="s">
        <v>98</v>
      </c>
      <c r="O42" s="26" t="s">
        <v>66</v>
      </c>
      <c r="P42" s="26" t="s">
        <v>88</v>
      </c>
      <c r="Q42" s="26" t="s">
        <v>80</v>
      </c>
      <c r="R42" s="26" t="s">
        <v>80</v>
      </c>
      <c r="S42" s="26" t="s">
        <v>81</v>
      </c>
      <c r="T42" s="26" t="s">
        <v>73</v>
      </c>
      <c r="U42" s="26" t="s">
        <v>74</v>
      </c>
      <c r="V42" s="26" t="s">
        <v>75</v>
      </c>
      <c r="W42" s="26" t="s">
        <v>68</v>
      </c>
      <c r="X42" s="26" t="s">
        <v>70</v>
      </c>
      <c r="Y42" s="26" t="s">
        <v>69</v>
      </c>
      <c r="Z42" s="26" t="s">
        <v>72</v>
      </c>
      <c r="AA42" s="26" t="s">
        <v>171</v>
      </c>
      <c r="AB42" s="26" t="s">
        <v>171</v>
      </c>
      <c r="AC42" s="26" t="s">
        <v>171</v>
      </c>
      <c r="AD42" s="26" t="s">
        <v>171</v>
      </c>
      <c r="AE42" s="94"/>
      <c r="AF42" s="26" t="s">
        <v>71</v>
      </c>
      <c r="AR42" s="8" t="s">
        <v>209</v>
      </c>
    </row>
    <row r="43" spans="1:47">
      <c r="A43" s="125" t="s">
        <v>19</v>
      </c>
      <c r="B43" s="126"/>
      <c r="C43" s="126"/>
      <c r="D43" s="127"/>
      <c r="E43" s="127" t="s">
        <v>133</v>
      </c>
      <c r="F43" s="126"/>
      <c r="G43" s="126"/>
      <c r="H43" s="126" t="s">
        <v>20</v>
      </c>
      <c r="I43" s="126"/>
      <c r="J43" s="126"/>
      <c r="K43" s="126"/>
      <c r="L43" s="126"/>
      <c r="M43" s="126"/>
      <c r="N43" s="126"/>
      <c r="O43" s="126"/>
      <c r="P43" s="128"/>
      <c r="Q43" s="126"/>
      <c r="R43" s="126"/>
      <c r="S43" s="126"/>
      <c r="T43" s="126" t="s">
        <v>21</v>
      </c>
      <c r="U43" s="126" t="s">
        <v>21</v>
      </c>
      <c r="V43" s="126" t="s">
        <v>22</v>
      </c>
      <c r="W43" s="126" t="s">
        <v>23</v>
      </c>
      <c r="X43" s="126" t="s">
        <v>23</v>
      </c>
      <c r="Y43" s="126"/>
      <c r="Z43" s="126" t="s">
        <v>24</v>
      </c>
      <c r="AA43" s="126" t="s">
        <v>172</v>
      </c>
      <c r="AB43" s="126" t="s">
        <v>172</v>
      </c>
      <c r="AC43" s="126" t="s">
        <v>172</v>
      </c>
      <c r="AD43" s="126" t="s">
        <v>172</v>
      </c>
      <c r="AE43" s="38"/>
      <c r="AF43" s="126" t="s">
        <v>123</v>
      </c>
      <c r="AR43" s="1">
        <v>0.4</v>
      </c>
      <c r="AS43" s="1" t="s">
        <v>203</v>
      </c>
      <c r="AT43" s="1">
        <v>1150</v>
      </c>
      <c r="AU43" s="8" t="s">
        <v>208</v>
      </c>
    </row>
    <row r="44" spans="1:47" s="122" customFormat="1">
      <c r="A44" s="115" t="s">
        <v>177</v>
      </c>
      <c r="B44" s="115" t="s">
        <v>178</v>
      </c>
      <c r="C44" s="115" t="s">
        <v>167</v>
      </c>
      <c r="D44" s="115" t="s">
        <v>25</v>
      </c>
      <c r="E44" s="129" t="s">
        <v>160</v>
      </c>
      <c r="F44" s="115">
        <v>2015</v>
      </c>
      <c r="G44" s="115">
        <v>2020</v>
      </c>
      <c r="H44" s="115">
        <v>23.1</v>
      </c>
      <c r="I44" s="115">
        <v>0.3</v>
      </c>
      <c r="J44" s="115"/>
      <c r="K44" s="117">
        <f>0.289*0.85</f>
        <v>0.24564999999999998</v>
      </c>
      <c r="L44" s="117"/>
      <c r="M44" s="117"/>
      <c r="O44" s="117">
        <v>1.139</v>
      </c>
      <c r="P44" s="117">
        <v>0.34</v>
      </c>
      <c r="Q44" s="117">
        <f>2.94117647058824*0.85</f>
        <v>2.500000000000004</v>
      </c>
      <c r="R44" s="117"/>
      <c r="S44" s="117"/>
      <c r="T44" s="123">
        <v>29.055</v>
      </c>
      <c r="U44" s="123">
        <v>1.1174999999999999</v>
      </c>
      <c r="V44" s="123">
        <v>7.863888888888888</v>
      </c>
      <c r="W44" s="117">
        <v>3.1536000000000002E-2</v>
      </c>
      <c r="X44" s="117">
        <v>0.95</v>
      </c>
      <c r="Y44" s="117">
        <v>1</v>
      </c>
      <c r="Z44" s="118">
        <v>25</v>
      </c>
      <c r="AA44" s="123">
        <v>90</v>
      </c>
      <c r="AB44" s="123">
        <v>3</v>
      </c>
      <c r="AC44" s="123">
        <v>1</v>
      </c>
      <c r="AD44" s="123">
        <v>1.9</v>
      </c>
      <c r="AE44" s="123"/>
      <c r="AF44" s="123">
        <v>2.5</v>
      </c>
      <c r="AR44" s="122">
        <f>AR43/100</f>
        <v>4.0000000000000001E-3</v>
      </c>
      <c r="AS44" s="122" t="s">
        <v>204</v>
      </c>
      <c r="AT44" s="122">
        <f>AT43/100</f>
        <v>11.5</v>
      </c>
    </row>
    <row r="45" spans="1:47" s="122" customFormat="1">
      <c r="A45" s="115"/>
      <c r="B45" s="115"/>
      <c r="C45" s="115" t="s">
        <v>173</v>
      </c>
      <c r="D45" s="115" t="s">
        <v>168</v>
      </c>
      <c r="E45" s="129" t="s">
        <v>160</v>
      </c>
      <c r="F45" s="115">
        <v>2020</v>
      </c>
      <c r="G45" s="115"/>
      <c r="H45" s="115"/>
      <c r="I45" s="115">
        <v>0.7</v>
      </c>
      <c r="J45" s="115"/>
      <c r="K45" s="117">
        <f>0.289*0.85</f>
        <v>0.24564999999999998</v>
      </c>
      <c r="L45" s="117"/>
      <c r="M45" s="117"/>
      <c r="O45" s="117">
        <v>1.1389999999999998</v>
      </c>
      <c r="P45" s="117">
        <v>0.34</v>
      </c>
      <c r="Q45" s="117">
        <f>2.94117647058824*0.85</f>
        <v>2.500000000000004</v>
      </c>
      <c r="R45" s="117"/>
      <c r="S45" s="117"/>
      <c r="T45" s="123">
        <v>28.31</v>
      </c>
      <c r="U45" s="123">
        <v>1.0429999999999999</v>
      </c>
      <c r="V45" s="123">
        <v>7.863888888888888</v>
      </c>
      <c r="W45" s="117"/>
      <c r="X45" s="117"/>
      <c r="Y45" s="117"/>
      <c r="Z45" s="118"/>
      <c r="AA45" s="123">
        <v>70</v>
      </c>
      <c r="AB45" s="123">
        <v>2</v>
      </c>
      <c r="AC45" s="123">
        <v>1</v>
      </c>
      <c r="AD45" s="123">
        <v>1.9</v>
      </c>
      <c r="AE45" s="123"/>
      <c r="AF45" s="123"/>
      <c r="AR45" s="122">
        <f>AR44*10^9</f>
        <v>4000000</v>
      </c>
      <c r="AS45" s="122" t="s">
        <v>205</v>
      </c>
    </row>
    <row r="46" spans="1:47" s="122" customFormat="1">
      <c r="A46" s="115"/>
      <c r="B46" s="115"/>
      <c r="C46" s="115"/>
      <c r="D46" s="115"/>
      <c r="E46" s="129" t="s">
        <v>160</v>
      </c>
      <c r="F46" s="115">
        <v>2030</v>
      </c>
      <c r="G46" s="115"/>
      <c r="H46" s="115"/>
      <c r="I46" s="115"/>
      <c r="J46" s="115"/>
      <c r="K46" s="117">
        <f>0.289*0.85</f>
        <v>0.24564999999999998</v>
      </c>
      <c r="L46" s="117"/>
      <c r="M46" s="117"/>
      <c r="O46" s="117">
        <v>1.1185714285714285</v>
      </c>
      <c r="P46" s="117">
        <v>0.35</v>
      </c>
      <c r="Q46" s="117">
        <f>2.85714285714286*0.85</f>
        <v>2.428571428571431</v>
      </c>
      <c r="R46" s="117"/>
      <c r="S46" s="117"/>
      <c r="T46" s="123">
        <v>26.82</v>
      </c>
      <c r="U46" s="123">
        <v>0.96850000000000003</v>
      </c>
      <c r="V46" s="123">
        <v>7.863888888888888</v>
      </c>
      <c r="W46" s="117"/>
      <c r="X46" s="117"/>
      <c r="Y46" s="117"/>
      <c r="Z46" s="118"/>
      <c r="AA46" s="123">
        <v>40</v>
      </c>
      <c r="AB46" s="123">
        <v>2</v>
      </c>
      <c r="AC46" s="123">
        <v>1</v>
      </c>
      <c r="AD46" s="123">
        <v>1.9</v>
      </c>
      <c r="AE46" s="123"/>
      <c r="AF46" s="123"/>
      <c r="AR46" s="122">
        <f>AR45/10^6</f>
        <v>4</v>
      </c>
      <c r="AS46" s="122" t="s">
        <v>206</v>
      </c>
    </row>
    <row r="47" spans="1:47" s="122" customFormat="1">
      <c r="A47" s="122" t="s">
        <v>198</v>
      </c>
      <c r="B47" s="64" t="s">
        <v>199</v>
      </c>
      <c r="C47" s="115" t="s">
        <v>202</v>
      </c>
      <c r="D47" s="115" t="s">
        <v>25</v>
      </c>
      <c r="E47" s="129" t="s">
        <v>160</v>
      </c>
      <c r="F47" s="115">
        <v>2015</v>
      </c>
      <c r="G47" s="122">
        <v>2020</v>
      </c>
      <c r="H47" s="122">
        <v>30</v>
      </c>
      <c r="K47" s="122">
        <v>0.48299999999999998</v>
      </c>
      <c r="O47" s="117">
        <f t="shared" ref="O47:O50" si="18">(K47+K47*R47)/(1+R47*S47)</f>
        <v>0.93907162798449928</v>
      </c>
      <c r="P47" s="122">
        <v>0.75</v>
      </c>
      <c r="R47" s="122">
        <v>1.333</v>
      </c>
      <c r="S47" s="122">
        <v>0.15</v>
      </c>
      <c r="T47" s="122">
        <v>11.5</v>
      </c>
      <c r="U47" s="123">
        <v>0.5</v>
      </c>
      <c r="V47" s="123">
        <v>7.47</v>
      </c>
      <c r="W47" s="117">
        <v>3.1536000000000002E-2</v>
      </c>
      <c r="X47" s="122">
        <v>0.95</v>
      </c>
      <c r="Y47" s="122">
        <v>1</v>
      </c>
      <c r="Z47" s="122">
        <v>40</v>
      </c>
      <c r="AF47" s="122">
        <v>5</v>
      </c>
      <c r="AR47" s="122">
        <f>AR46*6.724</f>
        <v>26.896000000000001</v>
      </c>
      <c r="AS47" s="122" t="s">
        <v>207</v>
      </c>
    </row>
    <row r="48" spans="1:47" s="122" customFormat="1">
      <c r="D48" s="115" t="s">
        <v>168</v>
      </c>
      <c r="E48" s="129" t="s">
        <v>160</v>
      </c>
      <c r="F48" s="115">
        <v>2020</v>
      </c>
      <c r="K48" s="122">
        <v>0.50900000000000001</v>
      </c>
      <c r="O48" s="117">
        <f t="shared" si="18"/>
        <v>0.94587187102248615</v>
      </c>
      <c r="P48" s="122">
        <v>0.84</v>
      </c>
      <c r="R48" s="122">
        <v>1.19</v>
      </c>
      <c r="S48" s="122">
        <v>0.15</v>
      </c>
      <c r="T48" s="122">
        <v>10.93</v>
      </c>
      <c r="AR48" s="122">
        <f>AR47/3.6</f>
        <v>7.471111111111111</v>
      </c>
      <c r="AS48" s="122" t="s">
        <v>22</v>
      </c>
    </row>
    <row r="49" spans="1:30" s="122" customFormat="1">
      <c r="E49" s="129" t="s">
        <v>160</v>
      </c>
      <c r="F49" s="115">
        <v>2030</v>
      </c>
      <c r="K49" s="122">
        <v>0.54600000000000004</v>
      </c>
      <c r="O49" s="117">
        <f t="shared" si="18"/>
        <v>0.94605137135393991</v>
      </c>
      <c r="P49" s="122">
        <v>1.01</v>
      </c>
      <c r="R49" s="122">
        <v>0.99</v>
      </c>
      <c r="S49" s="122">
        <v>0.15</v>
      </c>
      <c r="T49" s="122">
        <v>10.38</v>
      </c>
    </row>
    <row r="50" spans="1:30" s="122" customFormat="1">
      <c r="E50" s="129" t="s">
        <v>160</v>
      </c>
      <c r="F50" s="115">
        <v>2050</v>
      </c>
      <c r="K50" s="122">
        <v>0.56200000000000006</v>
      </c>
      <c r="O50" s="117">
        <f t="shared" si="18"/>
        <v>0.97377448846321291</v>
      </c>
      <c r="P50" s="122">
        <v>1.01</v>
      </c>
      <c r="R50" s="122">
        <v>0.99</v>
      </c>
      <c r="S50" s="122">
        <v>0.15</v>
      </c>
      <c r="T50" s="122">
        <v>9.86</v>
      </c>
    </row>
    <row r="51" spans="1:30">
      <c r="X51" s="8"/>
      <c r="AD51" s="8"/>
    </row>
    <row r="52" spans="1:30">
      <c r="AD52" s="8"/>
    </row>
    <row r="53" spans="1:30">
      <c r="AD53" s="8"/>
    </row>
    <row r="54" spans="1:30">
      <c r="AD54" s="8"/>
    </row>
    <row r="55" spans="1:30">
      <c r="AD55" s="8"/>
    </row>
    <row r="56" spans="1:30">
      <c r="AD56" s="8"/>
    </row>
    <row r="57" spans="1:30">
      <c r="AD57" s="8"/>
    </row>
    <row r="58" spans="1:30">
      <c r="A58" s="8"/>
      <c r="B58" s="8"/>
      <c r="C58" s="8"/>
      <c r="D58" s="8"/>
      <c r="E58" s="8"/>
      <c r="F58" s="8"/>
      <c r="G58" s="8"/>
      <c r="H58" s="8"/>
      <c r="I58" s="8"/>
      <c r="X58" s="8"/>
      <c r="AD58" s="8"/>
    </row>
    <row r="59" spans="1:30">
      <c r="A59" s="8"/>
      <c r="B59" s="8"/>
      <c r="C59" s="8"/>
      <c r="D59" s="8"/>
      <c r="E59" s="8"/>
      <c r="F59" s="8"/>
      <c r="G59" s="8"/>
      <c r="H59" s="8"/>
      <c r="I59" s="8"/>
      <c r="X59" s="8"/>
      <c r="AD59" s="8"/>
    </row>
    <row r="60" spans="1:30">
      <c r="A60" s="8"/>
      <c r="B60" s="8"/>
      <c r="C60" s="8"/>
      <c r="D60" s="8"/>
      <c r="E60" s="8"/>
      <c r="F60" s="8"/>
      <c r="G60" s="8"/>
      <c r="H60" s="8"/>
      <c r="I60" s="8"/>
      <c r="X60" s="8"/>
      <c r="AD60" s="8"/>
    </row>
    <row r="61" spans="1:30">
      <c r="A61" s="8"/>
      <c r="B61" s="8"/>
      <c r="C61" s="8"/>
      <c r="D61" s="8"/>
      <c r="E61" s="8"/>
      <c r="F61" s="8"/>
      <c r="G61" s="8"/>
      <c r="H61" s="8"/>
      <c r="I61" s="8"/>
      <c r="X61" s="8"/>
      <c r="AD61" s="8"/>
    </row>
    <row r="62" spans="1:30">
      <c r="A62" s="8"/>
      <c r="B62" s="8"/>
      <c r="C62" s="8"/>
      <c r="D62" s="8"/>
      <c r="E62" s="8"/>
      <c r="F62" s="8"/>
      <c r="G62" s="8"/>
      <c r="H62" s="8"/>
      <c r="I62" s="8"/>
      <c r="X62" s="8"/>
      <c r="AD62" s="8"/>
    </row>
    <row r="63" spans="1:30">
      <c r="A63" s="8"/>
      <c r="B63" s="8"/>
      <c r="C63" s="8"/>
      <c r="D63" s="8"/>
      <c r="E63" s="8"/>
      <c r="F63" s="8"/>
      <c r="G63" s="8"/>
      <c r="H63" s="8"/>
      <c r="I63" s="8"/>
      <c r="X63" s="8"/>
      <c r="AD63" s="8"/>
    </row>
    <row r="64" spans="1:30">
      <c r="A64" s="8"/>
      <c r="B64" s="8"/>
      <c r="C64" s="8"/>
      <c r="D64" s="8"/>
      <c r="E64" s="8"/>
      <c r="F64" s="8"/>
      <c r="G64" s="8"/>
      <c r="H64" s="8"/>
      <c r="I64" s="8"/>
      <c r="X64" s="8"/>
      <c r="AD64" s="8"/>
    </row>
    <row r="65" spans="1:31">
      <c r="A65" s="8"/>
      <c r="B65" s="8"/>
      <c r="C65" s="8"/>
      <c r="D65" s="8"/>
      <c r="E65" s="8"/>
      <c r="F65" s="8"/>
      <c r="G65" s="8"/>
      <c r="H65" s="8"/>
      <c r="I65" s="8"/>
      <c r="X65" s="8"/>
      <c r="AD65" s="8"/>
    </row>
    <row r="66" spans="1:31">
      <c r="A66" s="37"/>
      <c r="B66" s="37"/>
      <c r="C66" s="37"/>
      <c r="D66" s="37"/>
      <c r="E66" s="37"/>
      <c r="F66" s="37"/>
      <c r="G66" s="37"/>
      <c r="H66" s="37"/>
      <c r="I66" s="37"/>
      <c r="X66" s="8"/>
      <c r="AD66" s="8"/>
    </row>
    <row r="67" spans="1:31">
      <c r="X67" s="8"/>
      <c r="AD67" s="8"/>
    </row>
    <row r="68" spans="1:31">
      <c r="A68" s="8"/>
    </row>
    <row r="69" spans="1:31">
      <c r="A69" s="8"/>
    </row>
    <row r="71" spans="1:31">
      <c r="A71" s="8"/>
      <c r="B71" s="8"/>
      <c r="C71" s="8"/>
      <c r="D71" s="8"/>
      <c r="E71" s="8"/>
      <c r="F71" s="8"/>
      <c r="G71" s="8"/>
      <c r="H71" s="8"/>
      <c r="I71" s="8"/>
    </row>
    <row r="72" spans="1:31">
      <c r="A72" s="8"/>
      <c r="B72" s="8"/>
      <c r="C72" s="8"/>
      <c r="D72" s="8"/>
      <c r="E72" s="8"/>
      <c r="F72" s="8"/>
      <c r="G72" s="8"/>
      <c r="H72" s="8"/>
      <c r="I72" s="8"/>
    </row>
    <row r="73" spans="1:31">
      <c r="A73" s="8"/>
      <c r="B73" s="8"/>
      <c r="C73" s="8"/>
      <c r="D73" s="8"/>
      <c r="E73" s="8"/>
      <c r="F73" s="8"/>
      <c r="G73" s="8"/>
      <c r="H73" s="8"/>
      <c r="I73" s="8"/>
      <c r="Y73" s="8"/>
      <c r="AE73" s="9"/>
    </row>
    <row r="74" spans="1:31">
      <c r="A74" s="8"/>
      <c r="B74" s="8"/>
      <c r="C74" s="8"/>
      <c r="D74" s="8"/>
      <c r="E74" s="8"/>
      <c r="F74" s="8"/>
      <c r="G74" s="8"/>
      <c r="H74" s="8"/>
      <c r="I74" s="8"/>
      <c r="Y74" s="8"/>
      <c r="AE74" s="9"/>
    </row>
    <row r="75" spans="1:31">
      <c r="A75" s="8"/>
      <c r="B75" s="8"/>
      <c r="C75" s="8"/>
      <c r="D75" s="8"/>
      <c r="E75" s="8"/>
      <c r="F75" s="8"/>
      <c r="G75" s="8"/>
      <c r="H75" s="8"/>
      <c r="I75" s="8"/>
      <c r="Y75" s="8"/>
      <c r="AE75" s="9"/>
    </row>
    <row r="76" spans="1:31">
      <c r="A76" s="8"/>
      <c r="B76" s="8"/>
      <c r="C76" s="8"/>
      <c r="D76" s="8"/>
      <c r="E76" s="8"/>
      <c r="F76" s="8"/>
      <c r="G76" s="8"/>
      <c r="H76" s="8"/>
      <c r="I76" s="8"/>
      <c r="Y76" s="8"/>
      <c r="AE76" s="9"/>
    </row>
    <row r="77" spans="1:31">
      <c r="A77" s="8"/>
      <c r="B77" s="8"/>
      <c r="C77" s="8"/>
      <c r="D77" s="8"/>
      <c r="E77" s="8"/>
      <c r="F77" s="8"/>
      <c r="G77" s="8"/>
      <c r="H77" s="8"/>
      <c r="I77" s="8"/>
      <c r="Y77" s="8"/>
      <c r="AE77" s="9"/>
    </row>
    <row r="78" spans="1:31">
      <c r="A78" s="8"/>
      <c r="B78" s="8"/>
      <c r="C78" s="8"/>
      <c r="D78" s="8"/>
      <c r="E78" s="8"/>
      <c r="F78" s="8"/>
      <c r="G78" s="8"/>
      <c r="H78" s="8"/>
      <c r="I78" s="8"/>
      <c r="Y78" s="8"/>
      <c r="AE78" s="9"/>
    </row>
    <row r="79" spans="1:31">
      <c r="A79" s="8"/>
      <c r="B79" s="8"/>
      <c r="C79" s="8"/>
      <c r="D79" s="8"/>
      <c r="E79" s="8"/>
      <c r="F79" s="8"/>
      <c r="G79" s="8"/>
      <c r="H79" s="8"/>
      <c r="I79" s="8"/>
      <c r="Y79" s="8"/>
      <c r="AE79" s="9"/>
    </row>
    <row r="80" spans="1:31">
      <c r="A80" s="8"/>
      <c r="B80" s="8"/>
      <c r="C80" s="8"/>
      <c r="D80" s="8"/>
      <c r="E80" s="8"/>
      <c r="F80" s="8"/>
      <c r="G80" s="8"/>
      <c r="H80" s="8"/>
      <c r="I80" s="8"/>
      <c r="Y80" s="8"/>
      <c r="AE80" s="9"/>
    </row>
    <row r="81" spans="1:31">
      <c r="A81" s="8"/>
      <c r="B81" s="8"/>
      <c r="C81" s="8"/>
      <c r="D81" s="8"/>
      <c r="E81" s="8"/>
      <c r="F81" s="8"/>
      <c r="G81" s="8"/>
      <c r="H81" s="8"/>
      <c r="I81" s="8"/>
      <c r="Y81" s="8"/>
      <c r="AE81" s="9"/>
    </row>
    <row r="82" spans="1:31">
      <c r="A82" s="8"/>
      <c r="B82" s="8"/>
      <c r="C82" s="8"/>
      <c r="D82" s="8"/>
      <c r="E82" s="8"/>
      <c r="F82" s="8"/>
      <c r="G82" s="8"/>
      <c r="H82" s="8"/>
      <c r="I82" s="8"/>
      <c r="Y82" s="8"/>
      <c r="AE82" s="9"/>
    </row>
    <row r="83" spans="1:31">
      <c r="A83" s="8"/>
      <c r="B83" s="8"/>
      <c r="C83" s="8"/>
      <c r="D83" s="8"/>
      <c r="E83" s="8"/>
      <c r="F83" s="8"/>
      <c r="G83" s="8"/>
      <c r="H83" s="8"/>
      <c r="I83" s="8"/>
      <c r="Y83" s="8"/>
      <c r="AE83" s="9"/>
    </row>
    <row r="84" spans="1:31">
      <c r="A84" s="8"/>
      <c r="B84" s="8"/>
      <c r="C84" s="8"/>
      <c r="D84" s="8"/>
      <c r="E84" s="8"/>
      <c r="F84" s="8"/>
      <c r="G84" s="8"/>
      <c r="H84" s="8"/>
      <c r="I84" s="8"/>
      <c r="Y84" s="8"/>
      <c r="AE84" s="9"/>
    </row>
    <row r="85" spans="1:31">
      <c r="A85" s="8"/>
      <c r="B85" s="8"/>
      <c r="C85" s="8"/>
      <c r="D85" s="8"/>
      <c r="E85" s="8"/>
      <c r="F85" s="8"/>
      <c r="G85" s="8"/>
      <c r="H85" s="8"/>
      <c r="I85" s="8"/>
      <c r="Y85" s="8"/>
      <c r="AE85" s="9"/>
    </row>
    <row r="86" spans="1:31">
      <c r="A86" s="8"/>
      <c r="B86" s="8"/>
      <c r="C86" s="8"/>
      <c r="D86" s="8"/>
      <c r="E86" s="8"/>
      <c r="F86" s="8"/>
      <c r="G86" s="8"/>
      <c r="H86" s="8"/>
      <c r="I86" s="8"/>
      <c r="Y86" s="8"/>
      <c r="AE86" s="9"/>
    </row>
    <row r="87" spans="1:31">
      <c r="A87" s="8"/>
      <c r="B87" s="8"/>
      <c r="C87" s="8"/>
      <c r="D87" s="8"/>
      <c r="E87" s="8"/>
      <c r="F87" s="8"/>
      <c r="G87" s="8"/>
      <c r="H87" s="8"/>
      <c r="I87" s="8"/>
      <c r="Y87" s="8"/>
      <c r="AE87" s="9"/>
    </row>
    <row r="88" spans="1:31">
      <c r="A88" s="8"/>
      <c r="B88" s="8"/>
      <c r="C88" s="8"/>
      <c r="D88" s="8"/>
      <c r="E88" s="8"/>
      <c r="F88" s="8"/>
      <c r="G88" s="8"/>
      <c r="H88" s="8"/>
      <c r="I88" s="8"/>
      <c r="Y88" s="8"/>
      <c r="AE88" s="9"/>
    </row>
    <row r="89" spans="1:31">
      <c r="A89" s="8"/>
      <c r="B89" s="8"/>
      <c r="C89" s="8"/>
      <c r="D89" s="8"/>
      <c r="E89" s="8"/>
      <c r="F89" s="8"/>
      <c r="G89" s="8"/>
      <c r="H89" s="8"/>
      <c r="I89" s="8"/>
      <c r="Y89" s="8"/>
      <c r="AE89" s="9"/>
    </row>
    <row r="90" spans="1:31">
      <c r="A90" s="8"/>
      <c r="B90" s="8"/>
      <c r="C90" s="8"/>
      <c r="D90" s="8"/>
      <c r="E90" s="8"/>
      <c r="F90" s="8"/>
      <c r="G90" s="8"/>
      <c r="H90" s="8"/>
      <c r="I90" s="8"/>
      <c r="Y90" s="8"/>
      <c r="AE90" s="9"/>
    </row>
    <row r="91" spans="1:31">
      <c r="A91" s="8"/>
      <c r="B91" s="8"/>
      <c r="C91" s="8"/>
      <c r="D91" s="8"/>
      <c r="E91" s="8"/>
      <c r="F91" s="8"/>
      <c r="G91" s="8"/>
      <c r="H91" s="8"/>
      <c r="I91" s="8"/>
      <c r="Y91" s="8"/>
      <c r="AE91" s="9"/>
    </row>
    <row r="92" spans="1:31">
      <c r="A92" s="8"/>
      <c r="B92" s="8"/>
      <c r="C92" s="8"/>
      <c r="D92" s="8"/>
      <c r="E92" s="8"/>
      <c r="F92" s="8"/>
      <c r="G92" s="8"/>
      <c r="H92" s="8"/>
      <c r="I92" s="8"/>
      <c r="Y92" s="8"/>
      <c r="AE92" s="9"/>
    </row>
    <row r="93" spans="1:31">
      <c r="A93" s="8"/>
      <c r="B93" s="8"/>
      <c r="C93" s="8"/>
      <c r="D93" s="8"/>
      <c r="E93" s="8"/>
      <c r="F93" s="8"/>
      <c r="G93" s="8"/>
      <c r="H93" s="8"/>
      <c r="I93" s="8"/>
      <c r="Y93" s="8"/>
      <c r="AE93" s="9"/>
    </row>
    <row r="94" spans="1:31">
      <c r="A94" s="8"/>
      <c r="B94" s="8"/>
      <c r="C94" s="8"/>
      <c r="D94" s="8"/>
      <c r="E94" s="8"/>
      <c r="F94" s="8"/>
      <c r="G94" s="8"/>
      <c r="H94" s="8"/>
      <c r="I94" s="8"/>
      <c r="Y94" s="8"/>
      <c r="AE94" s="9"/>
    </row>
    <row r="95" spans="1:31">
      <c r="A95" s="8"/>
      <c r="B95" s="8"/>
      <c r="C95" s="8"/>
      <c r="D95" s="8"/>
      <c r="E95" s="8"/>
      <c r="F95" s="8"/>
      <c r="G95" s="8"/>
      <c r="H95" s="8"/>
      <c r="I95" s="8"/>
      <c r="Y95" s="8"/>
      <c r="AE95" s="9"/>
    </row>
    <row r="96" spans="1:31">
      <c r="A96" s="8"/>
      <c r="B96" s="8"/>
      <c r="C96" s="8"/>
      <c r="D96" s="8"/>
      <c r="E96" s="8"/>
      <c r="F96" s="8"/>
      <c r="G96" s="8"/>
      <c r="H96" s="8"/>
      <c r="I96" s="8"/>
      <c r="Y96" s="8"/>
      <c r="AE96" s="9"/>
    </row>
    <row r="97" spans="1:31">
      <c r="A97" s="8"/>
      <c r="B97" s="8"/>
      <c r="C97" s="8"/>
      <c r="D97" s="8"/>
      <c r="E97" s="8"/>
      <c r="F97" s="8"/>
      <c r="G97" s="8"/>
      <c r="H97" s="8"/>
      <c r="I97" s="8"/>
      <c r="Y97" s="8"/>
      <c r="AE97" s="9"/>
    </row>
    <row r="98" spans="1:31">
      <c r="A98" s="8"/>
      <c r="B98" s="8"/>
      <c r="C98" s="8"/>
      <c r="D98" s="8"/>
      <c r="E98" s="8"/>
      <c r="F98" s="8"/>
      <c r="G98" s="8"/>
      <c r="H98" s="8"/>
      <c r="I98" s="8"/>
      <c r="Y98" s="8"/>
      <c r="AE98" s="9"/>
    </row>
    <row r="99" spans="1:31">
      <c r="A99" s="8"/>
      <c r="B99" s="8"/>
      <c r="C99" s="8"/>
      <c r="D99" s="8"/>
      <c r="E99" s="8"/>
      <c r="F99" s="8"/>
      <c r="G99" s="8"/>
      <c r="H99" s="8"/>
      <c r="I99" s="8"/>
      <c r="Y99" s="8"/>
      <c r="AE99" s="9"/>
    </row>
    <row r="100" spans="1:31">
      <c r="A100" s="8"/>
      <c r="B100" s="8"/>
      <c r="C100" s="8"/>
      <c r="D100" s="8"/>
      <c r="E100" s="8"/>
      <c r="F100" s="8"/>
      <c r="G100" s="8"/>
      <c r="H100" s="8"/>
      <c r="I100" s="8"/>
      <c r="Y100" s="8"/>
      <c r="AE100" s="9"/>
    </row>
    <row r="101" spans="1:31">
      <c r="A101" s="8"/>
      <c r="B101" s="8"/>
      <c r="C101" s="8"/>
      <c r="D101" s="8"/>
      <c r="E101" s="8"/>
      <c r="F101" s="8"/>
      <c r="G101" s="8"/>
      <c r="H101" s="8"/>
      <c r="I101" s="8"/>
      <c r="Y101" s="8"/>
      <c r="AE101" s="9"/>
    </row>
    <row r="102" spans="1:31">
      <c r="A102" s="8"/>
      <c r="B102" s="8"/>
      <c r="C102" s="8"/>
      <c r="D102" s="8"/>
      <c r="E102" s="8"/>
      <c r="F102" s="8"/>
      <c r="G102" s="8"/>
      <c r="H102" s="8"/>
      <c r="I102" s="8"/>
      <c r="Y102" s="8"/>
      <c r="AE102" s="9"/>
    </row>
    <row r="103" spans="1:31">
      <c r="A103" s="8"/>
      <c r="B103" s="8"/>
      <c r="C103" s="8"/>
      <c r="D103" s="8"/>
      <c r="E103" s="8"/>
      <c r="F103" s="8"/>
      <c r="G103" s="8"/>
      <c r="H103" s="8"/>
      <c r="I103" s="8"/>
      <c r="Y103" s="8"/>
      <c r="AE103" s="9"/>
    </row>
    <row r="104" spans="1:31">
      <c r="A104" s="8"/>
      <c r="B104" s="8"/>
      <c r="C104" s="8"/>
      <c r="D104" s="8"/>
      <c r="E104" s="8"/>
      <c r="F104" s="8"/>
      <c r="G104" s="8"/>
      <c r="H104" s="8"/>
      <c r="I104" s="8"/>
      <c r="Y104" s="8"/>
      <c r="AE104" s="9"/>
    </row>
    <row r="105" spans="1:31">
      <c r="A105" s="8"/>
      <c r="B105" s="8"/>
      <c r="C105" s="8"/>
      <c r="D105" s="8"/>
      <c r="E105" s="8"/>
      <c r="F105" s="8"/>
      <c r="G105" s="8"/>
      <c r="H105" s="8"/>
      <c r="I105" s="8"/>
      <c r="Y105" s="8"/>
      <c r="AE105" s="9"/>
    </row>
    <row r="106" spans="1:31">
      <c r="A106" s="8"/>
      <c r="B106" s="8"/>
      <c r="C106" s="8"/>
      <c r="D106" s="8"/>
      <c r="E106" s="8"/>
      <c r="F106" s="8"/>
      <c r="G106" s="8"/>
      <c r="H106" s="8"/>
      <c r="I106" s="8"/>
      <c r="Y106" s="8"/>
      <c r="AE106" s="9"/>
    </row>
    <row r="107" spans="1:31">
      <c r="A107" s="8"/>
      <c r="B107" s="8"/>
      <c r="C107" s="8"/>
      <c r="D107" s="8"/>
      <c r="E107" s="8"/>
      <c r="F107" s="8"/>
      <c r="G107" s="8"/>
      <c r="H107" s="8"/>
      <c r="I107" s="8"/>
      <c r="Y107" s="8"/>
      <c r="AE107" s="9"/>
    </row>
    <row r="108" spans="1:31">
      <c r="A108" s="8"/>
      <c r="B108" s="8"/>
      <c r="C108" s="8"/>
      <c r="D108" s="8"/>
      <c r="E108" s="8"/>
      <c r="F108" s="8"/>
      <c r="G108" s="8"/>
      <c r="H108" s="8"/>
      <c r="I108" s="8"/>
      <c r="Y108" s="8"/>
      <c r="AE108" s="9"/>
    </row>
    <row r="109" spans="1:31">
      <c r="A109" s="8"/>
      <c r="B109" s="8"/>
      <c r="C109" s="8"/>
      <c r="D109" s="8"/>
      <c r="E109" s="8"/>
      <c r="F109" s="8"/>
      <c r="G109" s="8"/>
      <c r="H109" s="8"/>
      <c r="I109" s="8"/>
      <c r="Y109" s="8"/>
      <c r="AE109" s="9"/>
    </row>
    <row r="110" spans="1:31">
      <c r="A110" s="8"/>
      <c r="B110" s="8"/>
      <c r="C110" s="8"/>
      <c r="D110" s="8"/>
      <c r="E110" s="8"/>
      <c r="F110" s="8"/>
      <c r="G110" s="8"/>
      <c r="H110" s="8"/>
      <c r="I110" s="8"/>
      <c r="Y110" s="8"/>
      <c r="AE110" s="9"/>
    </row>
    <row r="111" spans="1:31">
      <c r="A111" s="8"/>
      <c r="B111" s="8"/>
      <c r="C111" s="8"/>
      <c r="D111" s="8"/>
      <c r="E111" s="8"/>
      <c r="F111" s="8"/>
      <c r="G111" s="8"/>
      <c r="H111" s="8"/>
      <c r="I111" s="8"/>
      <c r="Y111" s="8"/>
      <c r="AE111" s="9"/>
    </row>
    <row r="112" spans="1:31">
      <c r="A112" s="8"/>
      <c r="B112" s="8"/>
      <c r="C112" s="8"/>
      <c r="D112" s="8"/>
      <c r="E112" s="8"/>
      <c r="F112" s="8"/>
      <c r="G112" s="8"/>
      <c r="H112" s="8"/>
      <c r="I112" s="8"/>
      <c r="Y112" s="8"/>
      <c r="AE112" s="9"/>
    </row>
    <row r="113" spans="1:31">
      <c r="A113" s="8"/>
      <c r="B113" s="8"/>
      <c r="C113" s="8"/>
      <c r="D113" s="8"/>
      <c r="E113" s="8"/>
      <c r="F113" s="8"/>
      <c r="G113" s="8"/>
      <c r="H113" s="8"/>
      <c r="I113" s="8"/>
      <c r="Y113" s="8"/>
      <c r="AE113" s="9"/>
    </row>
    <row r="114" spans="1:31">
      <c r="A114" s="8"/>
      <c r="B114" s="8"/>
      <c r="C114" s="8"/>
      <c r="D114" s="8"/>
      <c r="E114" s="8"/>
      <c r="F114" s="8"/>
      <c r="G114" s="8"/>
      <c r="H114" s="8"/>
      <c r="I114" s="8"/>
      <c r="Y114" s="8"/>
      <c r="AE114" s="9"/>
    </row>
    <row r="115" spans="1:31">
      <c r="A115" s="8"/>
      <c r="B115" s="8"/>
      <c r="C115" s="8"/>
      <c r="D115" s="8"/>
      <c r="E115" s="8"/>
      <c r="F115" s="8"/>
      <c r="G115" s="8"/>
      <c r="H115" s="8"/>
      <c r="I115" s="8"/>
      <c r="Y115" s="8"/>
      <c r="AE115" s="9"/>
    </row>
    <row r="116" spans="1:31">
      <c r="A116" s="8"/>
      <c r="G116" s="32"/>
      <c r="H116" s="32"/>
      <c r="I116" s="32"/>
      <c r="Y116" s="8"/>
      <c r="AE116" s="9"/>
    </row>
    <row r="117" spans="1:31">
      <c r="A117" s="8"/>
      <c r="G117" s="32"/>
      <c r="H117" s="32"/>
      <c r="I117" s="32"/>
      <c r="Y117" s="8"/>
      <c r="AE117" s="9"/>
    </row>
    <row r="118" spans="1:31">
      <c r="A118" s="8"/>
      <c r="G118" s="32"/>
      <c r="H118" s="32"/>
      <c r="I118" s="32"/>
      <c r="Y118" s="8"/>
      <c r="AE118" s="9"/>
    </row>
    <row r="119" spans="1:31">
      <c r="A119" s="8"/>
      <c r="G119" s="32"/>
      <c r="H119" s="32"/>
      <c r="I119" s="32"/>
      <c r="Y119" s="8"/>
      <c r="AE119" s="9"/>
    </row>
    <row r="120" spans="1:31">
      <c r="A120" s="8"/>
      <c r="G120" s="32"/>
      <c r="H120" s="32"/>
      <c r="I120" s="32"/>
      <c r="Y120" s="8"/>
      <c r="AE120" s="9"/>
    </row>
    <row r="121" spans="1:31">
      <c r="A121" s="8"/>
      <c r="G121" s="32"/>
      <c r="H121" s="36"/>
      <c r="I121" s="36"/>
      <c r="Y121" s="8"/>
      <c r="AE121" s="9"/>
    </row>
    <row r="122" spans="1:31">
      <c r="A122" s="8"/>
      <c r="G122" s="32"/>
      <c r="H122" s="32"/>
      <c r="I122" s="32"/>
      <c r="Y122" s="8"/>
      <c r="AE122" s="9"/>
    </row>
    <row r="123" spans="1:31">
      <c r="A123" s="8"/>
      <c r="E123" s="32"/>
      <c r="F123" s="32"/>
      <c r="G123" s="32"/>
      <c r="H123" s="32"/>
      <c r="I123" s="32"/>
      <c r="Y123" s="8"/>
      <c r="AE123" s="9"/>
    </row>
    <row r="124" spans="1:31">
      <c r="A124" s="8"/>
      <c r="E124" s="32"/>
      <c r="F124" s="32"/>
      <c r="G124" s="32"/>
      <c r="H124" s="32"/>
      <c r="I124" s="32"/>
      <c r="Y124" s="8"/>
      <c r="AE124" s="9"/>
    </row>
    <row r="125" spans="1:31">
      <c r="A125" s="8"/>
      <c r="Y125" s="8"/>
      <c r="AE125" s="9"/>
    </row>
    <row r="126" spans="1:31">
      <c r="A126" s="8"/>
      <c r="Y126" s="8"/>
      <c r="AE126" s="9"/>
    </row>
    <row r="127" spans="1:31">
      <c r="A127" s="8"/>
      <c r="Y127" s="8"/>
      <c r="AE127" s="9"/>
    </row>
    <row r="128" spans="1:31">
      <c r="A128" s="8"/>
      <c r="Y128" s="8"/>
      <c r="AE128" s="9"/>
    </row>
    <row r="129" spans="1:31">
      <c r="A129" s="8"/>
      <c r="Y129" s="8"/>
      <c r="AE129" s="9"/>
    </row>
    <row r="130" spans="1:31">
      <c r="A130" s="8"/>
      <c r="Y130" s="8"/>
      <c r="AE130" s="9"/>
    </row>
    <row r="131" spans="1:31">
      <c r="A131" s="8"/>
      <c r="Y131" s="8"/>
      <c r="AE131" s="9"/>
    </row>
    <row r="132" spans="1:31">
      <c r="A132" s="8"/>
      <c r="Y132" s="8"/>
      <c r="AE132" s="9"/>
    </row>
    <row r="133" spans="1:31">
      <c r="A133" s="8"/>
      <c r="Y133" s="8"/>
      <c r="AE133" s="9"/>
    </row>
    <row r="134" spans="1:31">
      <c r="A134" s="8"/>
      <c r="Y134" s="8"/>
      <c r="AE134" s="9"/>
    </row>
    <row r="135" spans="1:31">
      <c r="A135" s="8"/>
      <c r="Y135" s="8"/>
      <c r="AE135" s="9"/>
    </row>
    <row r="136" spans="1:31">
      <c r="A136" s="8"/>
      <c r="Y136" s="8"/>
      <c r="AE136" s="9"/>
    </row>
    <row r="137" spans="1:31">
      <c r="A137" s="8"/>
      <c r="Y137" s="8"/>
      <c r="AE137" s="9"/>
    </row>
    <row r="138" spans="1:31">
      <c r="A138" s="8"/>
      <c r="Y138" s="8"/>
      <c r="AE138" s="9"/>
    </row>
    <row r="139" spans="1:31">
      <c r="A139" s="8"/>
      <c r="Y139" s="8"/>
      <c r="AE139" s="9"/>
    </row>
    <row r="140" spans="1:31">
      <c r="A140" s="8"/>
      <c r="Y140" s="8"/>
      <c r="AE140" s="9"/>
    </row>
    <row r="141" spans="1:31">
      <c r="A141" s="8"/>
      <c r="Y141" s="8"/>
      <c r="AE141" s="9"/>
    </row>
    <row r="142" spans="1:31">
      <c r="A142" s="8"/>
      <c r="Y142" s="8"/>
      <c r="AE142" s="9"/>
    </row>
    <row r="143" spans="1:31">
      <c r="A143" s="8"/>
      <c r="Y143" s="8"/>
      <c r="AE143" s="9"/>
    </row>
    <row r="144" spans="1:31">
      <c r="A144" s="8"/>
      <c r="Y144" s="8"/>
      <c r="AE144" s="9"/>
    </row>
    <row r="145" spans="1:31">
      <c r="A145" s="8"/>
      <c r="Y145" s="8"/>
      <c r="AE145" s="9"/>
    </row>
    <row r="146" spans="1:31">
      <c r="A146" s="8"/>
      <c r="Y146" s="8"/>
      <c r="AE146" s="9"/>
    </row>
    <row r="147" spans="1:31">
      <c r="A147" s="8"/>
      <c r="Y147" s="8"/>
      <c r="AE147" s="9"/>
    </row>
    <row r="148" spans="1:31">
      <c r="A148" s="8"/>
      <c r="Y148" s="8"/>
      <c r="AE148" s="9"/>
    </row>
    <row r="149" spans="1:31">
      <c r="A149" s="8"/>
      <c r="Y149" s="8"/>
      <c r="AE149" s="9"/>
    </row>
    <row r="150" spans="1:31">
      <c r="A150" s="8"/>
      <c r="Y150" s="8"/>
      <c r="AE150" s="9"/>
    </row>
    <row r="151" spans="1:31">
      <c r="A151" s="8"/>
      <c r="Y151" s="8"/>
      <c r="AE151" s="9"/>
    </row>
    <row r="152" spans="1:31">
      <c r="A152" s="8"/>
      <c r="Y152" s="8"/>
      <c r="AE152" s="9"/>
    </row>
    <row r="153" spans="1:31">
      <c r="A153" s="8"/>
      <c r="Y153" s="8"/>
      <c r="AE153" s="9"/>
    </row>
    <row r="154" spans="1:31">
      <c r="A154" s="8"/>
      <c r="Y154" s="8"/>
      <c r="AE154" s="9"/>
    </row>
    <row r="155" spans="1:31">
      <c r="A155" s="8"/>
      <c r="Y155" s="8"/>
      <c r="AE155" s="9"/>
    </row>
    <row r="156" spans="1:31">
      <c r="A156" s="8"/>
      <c r="Y156" s="8"/>
      <c r="AE156" s="9"/>
    </row>
    <row r="157" spans="1:31">
      <c r="A157" s="8"/>
      <c r="Y157" s="8"/>
      <c r="AE157" s="9"/>
    </row>
    <row r="158" spans="1:31">
      <c r="A158" s="8"/>
      <c r="Y158" s="8"/>
      <c r="AE158" s="9"/>
    </row>
    <row r="159" spans="1:31">
      <c r="A159" s="8"/>
      <c r="Y159" s="8"/>
      <c r="AE159" s="9"/>
    </row>
    <row r="160" spans="1:31">
      <c r="A160" s="8"/>
      <c r="Y160" s="8"/>
      <c r="AE160" s="9"/>
    </row>
    <row r="161" spans="1:31">
      <c r="A161" s="8"/>
      <c r="Y161" s="8"/>
      <c r="AE161" s="9"/>
    </row>
    <row r="162" spans="1:31">
      <c r="A162" s="8"/>
      <c r="Y162" s="8"/>
      <c r="AE162" s="9"/>
    </row>
    <row r="163" spans="1:31">
      <c r="A163" s="8"/>
      <c r="Y163" s="8"/>
      <c r="AE163" s="9"/>
    </row>
    <row r="164" spans="1:31">
      <c r="A164" s="8"/>
      <c r="Y164" s="8"/>
      <c r="AE164" s="9"/>
    </row>
    <row r="165" spans="1:31">
      <c r="A165" s="8"/>
      <c r="Y165" s="8"/>
      <c r="AE165" s="9"/>
    </row>
    <row r="166" spans="1:31">
      <c r="A166" s="8"/>
      <c r="Y166" s="8"/>
      <c r="AE166" s="9"/>
    </row>
    <row r="167" spans="1:31">
      <c r="A167" s="8"/>
      <c r="Y167" s="8"/>
      <c r="AE167" s="9"/>
    </row>
    <row r="168" spans="1:31">
      <c r="A168" s="8"/>
      <c r="Y168" s="8"/>
      <c r="AE168" s="9"/>
    </row>
    <row r="169" spans="1:31">
      <c r="A169" s="8"/>
      <c r="Y169" s="8"/>
      <c r="AE169" s="9"/>
    </row>
    <row r="170" spans="1:31">
      <c r="A170" s="8"/>
      <c r="Y170" s="8"/>
      <c r="AE170" s="9"/>
    </row>
    <row r="171" spans="1:31">
      <c r="A171" s="8"/>
      <c r="Y171" s="8"/>
      <c r="AE171" s="9"/>
    </row>
    <row r="172" spans="1:31">
      <c r="A172" s="8"/>
      <c r="Y172" s="8"/>
      <c r="AE172" s="9"/>
    </row>
    <row r="173" spans="1:31">
      <c r="A173" s="8"/>
      <c r="Y173" s="8"/>
      <c r="AE173" s="9"/>
    </row>
    <row r="174" spans="1:31">
      <c r="A174" s="8"/>
      <c r="Y174" s="8"/>
      <c r="AE174" s="9"/>
    </row>
    <row r="175" spans="1:31">
      <c r="A175" s="8"/>
      <c r="Y175" s="8"/>
      <c r="AE175" s="9"/>
    </row>
    <row r="176" spans="1:31">
      <c r="A176" s="8"/>
      <c r="Y176" s="8"/>
      <c r="AE176" s="9"/>
    </row>
    <row r="177" spans="1:31">
      <c r="A177" s="8"/>
      <c r="Y177" s="8"/>
      <c r="AE177" s="9"/>
    </row>
    <row r="178" spans="1:31">
      <c r="A178" s="8"/>
      <c r="Y178" s="8"/>
      <c r="AE178" s="9"/>
    </row>
    <row r="179" spans="1:31">
      <c r="A179" s="8"/>
      <c r="Y179" s="8"/>
      <c r="AE179" s="9"/>
    </row>
    <row r="180" spans="1:31">
      <c r="A180" s="8"/>
      <c r="Y180" s="8"/>
      <c r="AE180" s="9"/>
    </row>
    <row r="181" spans="1:31">
      <c r="A181" s="8"/>
      <c r="Y181" s="8"/>
      <c r="AE181" s="9"/>
    </row>
    <row r="182" spans="1:31">
      <c r="A182" s="8"/>
      <c r="Y182" s="8"/>
      <c r="AE182" s="9"/>
    </row>
    <row r="183" spans="1:31">
      <c r="A183" s="8"/>
      <c r="Y183" s="8"/>
      <c r="AE183" s="9"/>
    </row>
    <row r="184" spans="1:31">
      <c r="A184" s="8"/>
      <c r="Y184" s="8"/>
      <c r="AE184" s="9"/>
    </row>
  </sheetData>
  <conditionalFormatting sqref="BB20:BB25">
    <cfRule type="dataBar" priority="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{D3D0B894-579F-4346-B5CB-D418DAD9066A}</x14:id>
        </ext>
      </extLst>
    </cfRule>
  </conditionalFormatting>
  <conditionalFormatting sqref="BB16:BB19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{000BF6DE-4EF4-4D2B-8147-457F16AE15D9}</x14:id>
        </ext>
      </extLst>
    </cfRule>
  </conditionalFormatting>
  <conditionalFormatting sqref="BB15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{CC6912E4-4708-4541-A879-1E00CCED3E47}</x14:id>
        </ext>
      </extLst>
    </cfRule>
  </conditionalFormatting>
  <conditionalFormatting sqref="O44:O46 O28 R26">
    <cfRule type="cellIs" dxfId="2" priority="12" operator="greaterThan">
      <formula>1</formula>
    </cfRule>
  </conditionalFormatting>
  <conditionalFormatting sqref="BF28 BI26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{D51E684C-FF28-47AA-A3AB-568EE13B1416}</x14:id>
        </ext>
      </extLst>
    </cfRule>
  </conditionalFormatting>
  <conditionalFormatting sqref="BB26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{0456BA72-52BE-41D0-ABCD-31FE1E76EF69}</x14:id>
        </ext>
      </extLst>
    </cfRule>
  </conditionalFormatting>
  <conditionalFormatting sqref="R27">
    <cfRule type="cellIs" dxfId="1" priority="5" operator="greaterThan">
      <formula>1</formula>
    </cfRule>
  </conditionalFormatting>
  <conditionalFormatting sqref="BI2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{5EB1F6F7-B372-4764-91AB-0741CE293E60}</x14:id>
        </ext>
      </extLst>
    </cfRule>
  </conditionalFormatting>
  <conditionalFormatting sqref="BB27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{09913905-0C00-48D4-B7DB-20C705DA6227}</x14:id>
        </ext>
      </extLst>
    </cfRule>
  </conditionalFormatting>
  <conditionalFormatting sqref="O47:O50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D0B894-579F-4346-B5CB-D418DAD906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BB20:BB25</xm:sqref>
        </x14:conditionalFormatting>
        <x14:conditionalFormatting xmlns:xm="http://schemas.microsoft.com/office/excel/2006/main">
          <x14:cfRule type="dataBar" id="{000BF6DE-4EF4-4D2B-8147-457F16AE15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BB16:BB19</xm:sqref>
        </x14:conditionalFormatting>
        <x14:conditionalFormatting xmlns:xm="http://schemas.microsoft.com/office/excel/2006/main">
          <x14:cfRule type="dataBar" id="{CC6912E4-4708-4541-A879-1E00CCED3E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BB15</xm:sqref>
        </x14:conditionalFormatting>
        <x14:conditionalFormatting xmlns:xm="http://schemas.microsoft.com/office/excel/2006/main">
          <x14:cfRule type="dataBar" id="{D51E684C-FF28-47AA-A3AB-568EE13B14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BF28 BI26</xm:sqref>
        </x14:conditionalFormatting>
        <x14:conditionalFormatting xmlns:xm="http://schemas.microsoft.com/office/excel/2006/main">
          <x14:cfRule type="dataBar" id="{0456BA72-52BE-41D0-ABCD-31FE1E76EF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BB26</xm:sqref>
        </x14:conditionalFormatting>
        <x14:conditionalFormatting xmlns:xm="http://schemas.microsoft.com/office/excel/2006/main">
          <x14:cfRule type="dataBar" id="{5EB1F6F7-B372-4764-91AB-0741CE293E6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BI27</xm:sqref>
        </x14:conditionalFormatting>
        <x14:conditionalFormatting xmlns:xm="http://schemas.microsoft.com/office/excel/2006/main">
          <x14:cfRule type="dataBar" id="{09913905-0C00-48D4-B7DB-20C705DA622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BB27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</vt:lpstr>
      <vt:lpstr>ELC_Processes_CEN</vt:lpstr>
      <vt:lpstr>ELC_CEN</vt:lpstr>
      <vt:lpstr>Euro</vt:lpstr>
    </vt:vector>
  </TitlesOfParts>
  <Company>Energistyrelsen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Kristoffer Steen Andersen</dc:creator>
  <cp:lastModifiedBy>Mikkel Bosack</cp:lastModifiedBy>
  <cp:lastPrinted>2016-04-06T08:02:55Z</cp:lastPrinted>
  <dcterms:created xsi:type="dcterms:W3CDTF">2013-04-04T12:59:05Z</dcterms:created>
  <dcterms:modified xsi:type="dcterms:W3CDTF">2021-05-07T13:03:33Z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724738717079162</vt:r8>
  </property>
</Properties>
</file>