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queryTables/queryTable1.xml" ContentType="application/vnd.openxmlformats-officedocument.spreadsheetml.queryTable+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Denne_projektmappe" defaultThemeVersion="124226"/>
  <mc:AlternateContent xmlns:mc="http://schemas.openxmlformats.org/markup-compatibility/2006">
    <mc:Choice Requires="x15">
      <x15ac:absPath xmlns:x15ac="http://schemas.microsoft.com/office/spreadsheetml/2010/11/ac" url="C:\TIMES models\TIMES-Nordic\SubRES_TMPL\"/>
    </mc:Choice>
  </mc:AlternateContent>
  <xr:revisionPtr revIDLastSave="0" documentId="13_ncr:1_{9DA1064E-530F-48A3-9758-33C1CA61585B}" xr6:coauthVersionLast="46" xr6:coauthVersionMax="46" xr10:uidLastSave="{00000000-0000-0000-0000-000000000000}"/>
  <bookViews>
    <workbookView xWindow="2448" yWindow="2640" windowWidth="30960" windowHeight="12264" tabRatio="764" activeTab="2" xr2:uid="{00000000-000D-0000-FFFF-FFFF00000000}"/>
  </bookViews>
  <sheets>
    <sheet name="LOG" sheetId="35" r:id="rId1"/>
    <sheet name="Processes_Commodities" sheetId="56" r:id="rId2"/>
    <sheet name="IND_DataCenters" sheetId="55" r:id="rId3"/>
    <sheet name="Demand" sheetId="59" r:id="rId4"/>
    <sheet name="HX_TechData" sheetId="66" r:id="rId5"/>
    <sheet name="HP_TechData" sheetId="63" r:id="rId6"/>
    <sheet name="COP DH_LDC" sheetId="64" r:id="rId7"/>
    <sheet name="Demand_Proj" sheetId="60" r:id="rId8"/>
  </sheets>
  <externalReferences>
    <externalReference r:id="rId9"/>
    <externalReference r:id="rId10"/>
    <externalReference r:id="rId11"/>
    <externalReference r:id="rId12"/>
    <externalReference r:id="rId13"/>
    <externalReference r:id="rId14"/>
  </externalReferences>
  <definedNames>
    <definedName name="DHareas" localSheetId="6">'COP DH_LDC'!$A$3:$G$441</definedName>
    <definedName name="Euro">[1]IND_ELC!$E$2</definedName>
    <definedName name="FID_1">[2]AGR_Fuels!$A$2</definedName>
    <definedName name="FIXWSTBP">'[3]O&amp;M waste '!$C$4</definedName>
    <definedName name="VARWSTBO">'[3]O&amp;M waste '!$D$5</definedName>
    <definedName name="VARWSTBP">'[3]O&amp;M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3" i="55" l="1"/>
  <c r="X31" i="55"/>
  <c r="V31" i="55"/>
  <c r="V23" i="55"/>
  <c r="J6" i="63"/>
  <c r="U31" i="55"/>
  <c r="U23" i="55"/>
  <c r="H9" i="63"/>
  <c r="T37" i="55"/>
  <c r="H8" i="63"/>
  <c r="T35" i="55"/>
  <c r="H7" i="63"/>
  <c r="T33" i="55"/>
  <c r="H6" i="63"/>
  <c r="T31" i="55"/>
  <c r="T29" i="55"/>
  <c r="T27" i="55"/>
  <c r="T25" i="55"/>
  <c r="T23" i="55"/>
  <c r="G9" i="63"/>
  <c r="S37" i="55"/>
  <c r="G8" i="63"/>
  <c r="S35" i="55"/>
  <c r="G7" i="63"/>
  <c r="S33" i="55"/>
  <c r="G6" i="63"/>
  <c r="S31" i="55"/>
  <c r="S29" i="55"/>
  <c r="S27" i="55"/>
  <c r="S25" i="55"/>
  <c r="S23" i="55"/>
  <c r="F9" i="63"/>
  <c r="R37" i="55"/>
  <c r="F8" i="63"/>
  <c r="R35" i="55"/>
  <c r="F7" i="63"/>
  <c r="R33" i="55"/>
  <c r="R29" i="55"/>
  <c r="R27" i="55"/>
  <c r="R25" i="55"/>
  <c r="F6" i="63"/>
  <c r="R31" i="55"/>
  <c r="R23" i="55"/>
  <c r="U15" i="55"/>
  <c r="U16" i="55"/>
  <c r="U17" i="55"/>
  <c r="U18" i="55"/>
  <c r="U19" i="55"/>
  <c r="U20" i="55"/>
  <c r="U21" i="55"/>
  <c r="U22" i="55"/>
  <c r="M7" i="66"/>
  <c r="X20" i="55"/>
  <c r="M8" i="66"/>
  <c r="X21" i="55"/>
  <c r="M9" i="66"/>
  <c r="X22" i="55"/>
  <c r="M6" i="66"/>
  <c r="X19" i="55"/>
  <c r="X16" i="55"/>
  <c r="X17" i="55"/>
  <c r="X18" i="55"/>
  <c r="X15" i="55"/>
  <c r="I7" i="66"/>
  <c r="T20" i="55"/>
  <c r="I8" i="66"/>
  <c r="T21" i="55"/>
  <c r="I9" i="66"/>
  <c r="T22" i="55"/>
  <c r="T16" i="55"/>
  <c r="T17" i="55"/>
  <c r="T18" i="55"/>
  <c r="I6" i="66"/>
  <c r="T19" i="55"/>
  <c r="T15" i="55"/>
  <c r="H7" i="66"/>
  <c r="S20" i="55"/>
  <c r="H8" i="66"/>
  <c r="S21" i="55"/>
  <c r="H9" i="66"/>
  <c r="S22" i="55"/>
  <c r="S16" i="55"/>
  <c r="S17" i="55"/>
  <c r="S18" i="55"/>
  <c r="H6" i="66"/>
  <c r="S19" i="55"/>
  <c r="S15" i="55"/>
  <c r="G7" i="66"/>
  <c r="R20" i="55"/>
  <c r="G8" i="66"/>
  <c r="R21" i="55"/>
  <c r="G9" i="66"/>
  <c r="R22" i="55"/>
  <c r="G6" i="66"/>
  <c r="R19" i="55"/>
  <c r="R16" i="55"/>
  <c r="R17" i="55"/>
  <c r="R18" i="55"/>
  <c r="R15" i="55"/>
  <c r="F9" i="66"/>
  <c r="D9" i="66"/>
  <c r="F8" i="66"/>
  <c r="D8" i="66"/>
  <c r="F7" i="66"/>
  <c r="D7" i="66"/>
  <c r="F6" i="66"/>
  <c r="D6" i="66"/>
  <c r="V16" i="55"/>
  <c r="V17" i="55"/>
  <c r="V18" i="55"/>
  <c r="V19" i="55"/>
  <c r="V20" i="55"/>
  <c r="V21" i="55"/>
  <c r="V22" i="55"/>
  <c r="V15" i="55"/>
  <c r="J31" i="64"/>
  <c r="J74" i="64"/>
  <c r="J76" i="64"/>
  <c r="J85" i="64"/>
  <c r="J6" i="64"/>
  <c r="J7" i="64"/>
  <c r="J8" i="64"/>
  <c r="J9" i="64"/>
  <c r="J10" i="64"/>
  <c r="J12" i="64"/>
  <c r="J14" i="64"/>
  <c r="J16" i="64"/>
  <c r="J17" i="64"/>
  <c r="J18" i="64"/>
  <c r="J20" i="64"/>
  <c r="J22" i="64"/>
  <c r="J23" i="64"/>
  <c r="J24" i="64"/>
  <c r="J25" i="64"/>
  <c r="J26" i="64"/>
  <c r="J29" i="64"/>
  <c r="J32" i="64"/>
  <c r="J33" i="64"/>
  <c r="J34" i="64"/>
  <c r="J35" i="64"/>
  <c r="J36" i="64"/>
  <c r="J37" i="64"/>
  <c r="J38" i="64"/>
  <c r="J39" i="64"/>
  <c r="J40" i="64"/>
  <c r="J42" i="64"/>
  <c r="J43" i="64"/>
  <c r="J44" i="64"/>
  <c r="J46" i="64"/>
  <c r="J48" i="64"/>
  <c r="J54" i="64"/>
  <c r="J55" i="64"/>
  <c r="J61" i="64"/>
  <c r="J63" i="64"/>
  <c r="J64" i="64"/>
  <c r="J65" i="64"/>
  <c r="J67" i="64"/>
  <c r="J70" i="64"/>
  <c r="J71" i="64"/>
  <c r="J72" i="64"/>
  <c r="J79" i="64"/>
  <c r="J81" i="64"/>
  <c r="J82" i="64"/>
  <c r="J83" i="64"/>
  <c r="J84" i="64"/>
  <c r="J86" i="64"/>
  <c r="J90" i="64"/>
  <c r="J91" i="64"/>
  <c r="J92" i="64"/>
  <c r="J93" i="64"/>
  <c r="J95" i="64"/>
  <c r="J96" i="64"/>
  <c r="J98" i="64"/>
  <c r="J99" i="64"/>
  <c r="J108" i="64"/>
  <c r="J111" i="64"/>
  <c r="J112" i="64"/>
  <c r="J116" i="64"/>
  <c r="J119" i="64"/>
  <c r="J122" i="64"/>
  <c r="J123" i="64"/>
  <c r="J124" i="64"/>
  <c r="J125" i="64"/>
  <c r="J126" i="64"/>
  <c r="J128" i="64"/>
  <c r="J129" i="64"/>
  <c r="J130" i="64"/>
  <c r="J131" i="64"/>
  <c r="J133" i="64"/>
  <c r="J135" i="64"/>
  <c r="J136" i="64"/>
  <c r="J138" i="64"/>
  <c r="J140" i="64"/>
  <c r="J141" i="64"/>
  <c r="J142" i="64"/>
  <c r="J144" i="64"/>
  <c r="J145" i="64"/>
  <c r="J146" i="64"/>
  <c r="J147" i="64"/>
  <c r="J150" i="64"/>
  <c r="J153" i="64"/>
  <c r="J154" i="64"/>
  <c r="J155" i="64"/>
  <c r="J156" i="64"/>
  <c r="J157" i="64"/>
  <c r="J161" i="64"/>
  <c r="J163" i="64"/>
  <c r="J164" i="64"/>
  <c r="J165" i="64"/>
  <c r="J166" i="64"/>
  <c r="J167" i="64"/>
  <c r="J168" i="64"/>
  <c r="J172" i="64"/>
  <c r="J173" i="64"/>
  <c r="J175" i="64"/>
  <c r="J176" i="64"/>
  <c r="J177" i="64"/>
  <c r="J178" i="64"/>
  <c r="J179" i="64"/>
  <c r="J180" i="64"/>
  <c r="J182" i="64"/>
  <c r="J183" i="64"/>
  <c r="J185" i="64"/>
  <c r="J190" i="64"/>
  <c r="J194" i="64"/>
  <c r="J195" i="64"/>
  <c r="J197" i="64"/>
  <c r="J198" i="64"/>
  <c r="J199" i="64"/>
  <c r="J202" i="64"/>
  <c r="J204" i="64"/>
  <c r="J205" i="64"/>
  <c r="J209" i="64"/>
  <c r="J210" i="64"/>
  <c r="J217" i="64"/>
  <c r="J218" i="64"/>
  <c r="J222" i="64"/>
  <c r="J223" i="64"/>
  <c r="J224" i="64"/>
  <c r="J225" i="64"/>
  <c r="J229" i="64"/>
  <c r="J231" i="64"/>
  <c r="J232" i="64"/>
  <c r="J235" i="64"/>
  <c r="J237" i="64"/>
  <c r="J239" i="64"/>
  <c r="J240" i="64"/>
  <c r="J243" i="64"/>
  <c r="J247" i="64"/>
  <c r="J248" i="64"/>
  <c r="J250" i="64"/>
  <c r="J252" i="64"/>
  <c r="J253" i="64"/>
  <c r="J254" i="64"/>
  <c r="J257" i="64"/>
  <c r="J258" i="64"/>
  <c r="J259" i="64"/>
  <c r="J260" i="64"/>
  <c r="J264" i="64"/>
  <c r="J265" i="64"/>
  <c r="J266" i="64"/>
  <c r="J267" i="64"/>
  <c r="J271" i="64"/>
  <c r="J272" i="64"/>
  <c r="J273" i="64"/>
  <c r="J274" i="64"/>
  <c r="J275" i="64"/>
  <c r="J279" i="64"/>
  <c r="J280" i="64"/>
  <c r="J281" i="64"/>
  <c r="J282" i="64"/>
  <c r="J284" i="64"/>
  <c r="J286" i="64"/>
  <c r="J287" i="64"/>
  <c r="J292" i="64"/>
  <c r="J293" i="64"/>
  <c r="J294" i="64"/>
  <c r="J295" i="64"/>
  <c r="J296" i="64"/>
  <c r="J299" i="64"/>
  <c r="J300" i="64"/>
  <c r="J301" i="64"/>
  <c r="J302" i="64"/>
  <c r="J303" i="64"/>
  <c r="J304" i="64"/>
  <c r="J305" i="64"/>
  <c r="J306" i="64"/>
  <c r="J307" i="64"/>
  <c r="J310" i="64"/>
  <c r="J311" i="64"/>
  <c r="J315" i="64"/>
  <c r="J318" i="64"/>
  <c r="J319" i="64"/>
  <c r="J320" i="64"/>
  <c r="J322" i="64"/>
  <c r="J323" i="64"/>
  <c r="J325" i="64"/>
  <c r="J326" i="64"/>
  <c r="J327" i="64"/>
  <c r="J329" i="64"/>
  <c r="J331" i="64"/>
  <c r="J334" i="64"/>
  <c r="J335" i="64"/>
  <c r="J341" i="64"/>
  <c r="J342" i="64"/>
  <c r="J343" i="64"/>
  <c r="J344" i="64"/>
  <c r="J345" i="64"/>
  <c r="J347" i="64"/>
  <c r="J348" i="64"/>
  <c r="J349" i="64"/>
  <c r="J351" i="64"/>
  <c r="J352" i="64"/>
  <c r="J353" i="64"/>
  <c r="J355" i="64"/>
  <c r="J357" i="64"/>
  <c r="J358" i="64"/>
  <c r="J360" i="64"/>
  <c r="J361" i="64"/>
  <c r="J363" i="64"/>
  <c r="J365" i="64"/>
  <c r="J366" i="64"/>
  <c r="J367" i="64"/>
  <c r="J368" i="64"/>
  <c r="J369" i="64"/>
  <c r="J370" i="64"/>
  <c r="J372" i="64"/>
  <c r="J373" i="64"/>
  <c r="J374" i="64"/>
  <c r="J375" i="64"/>
  <c r="J376" i="64"/>
  <c r="J377" i="64"/>
  <c r="J378" i="64"/>
  <c r="J381" i="64"/>
  <c r="J382" i="64"/>
  <c r="J383" i="64"/>
  <c r="J385" i="64"/>
  <c r="J386" i="64"/>
  <c r="J387" i="64"/>
  <c r="J391" i="64"/>
  <c r="J394" i="64"/>
  <c r="J395" i="64"/>
  <c r="J396" i="64"/>
  <c r="J399" i="64"/>
  <c r="J400" i="64"/>
  <c r="J402" i="64"/>
  <c r="J403" i="64"/>
  <c r="J404" i="64"/>
  <c r="J405" i="64"/>
  <c r="J406" i="64"/>
  <c r="J407" i="64"/>
  <c r="J408" i="64"/>
  <c r="J410" i="64"/>
  <c r="J413" i="64"/>
  <c r="J414" i="64"/>
  <c r="J417" i="64"/>
  <c r="J418" i="64"/>
  <c r="J420" i="64"/>
  <c r="J422" i="64"/>
  <c r="J424" i="64"/>
  <c r="J427" i="64"/>
  <c r="J428" i="64"/>
  <c r="J429" i="64"/>
  <c r="J431" i="64"/>
  <c r="J432" i="64"/>
  <c r="J433" i="64"/>
  <c r="J436" i="64"/>
  <c r="J437" i="64"/>
  <c r="J439" i="64"/>
  <c r="J440" i="64"/>
  <c r="J441" i="64"/>
  <c r="AJ9" i="64"/>
  <c r="BD16" i="64"/>
  <c r="AJ10" i="64"/>
  <c r="BD17" i="64"/>
  <c r="H31" i="64"/>
  <c r="H74" i="64"/>
  <c r="H76" i="64"/>
  <c r="H85" i="64"/>
  <c r="H6" i="64"/>
  <c r="H7" i="64"/>
  <c r="H8" i="64"/>
  <c r="H9" i="64"/>
  <c r="H10" i="64"/>
  <c r="H12" i="64"/>
  <c r="H14" i="64"/>
  <c r="H16" i="64"/>
  <c r="H17" i="64"/>
  <c r="H18" i="64"/>
  <c r="H20" i="64"/>
  <c r="H22" i="64"/>
  <c r="H23" i="64"/>
  <c r="H24" i="64"/>
  <c r="H25" i="64"/>
  <c r="H26" i="64"/>
  <c r="H29" i="64"/>
  <c r="H32" i="64"/>
  <c r="H33" i="64"/>
  <c r="H34" i="64"/>
  <c r="H35" i="64"/>
  <c r="H36" i="64"/>
  <c r="H37" i="64"/>
  <c r="H38" i="64"/>
  <c r="H39" i="64"/>
  <c r="H40" i="64"/>
  <c r="H42" i="64"/>
  <c r="H43" i="64"/>
  <c r="H44" i="64"/>
  <c r="H46" i="64"/>
  <c r="H48" i="64"/>
  <c r="H54" i="64"/>
  <c r="H55" i="64"/>
  <c r="H61" i="64"/>
  <c r="H63" i="64"/>
  <c r="H64" i="64"/>
  <c r="H65" i="64"/>
  <c r="H67" i="64"/>
  <c r="H70" i="64"/>
  <c r="H71" i="64"/>
  <c r="H72" i="64"/>
  <c r="H79" i="64"/>
  <c r="H81" i="64"/>
  <c r="H82" i="64"/>
  <c r="H83" i="64"/>
  <c r="H84" i="64"/>
  <c r="H86" i="64"/>
  <c r="H90" i="64"/>
  <c r="H91" i="64"/>
  <c r="H92" i="64"/>
  <c r="H93" i="64"/>
  <c r="H95" i="64"/>
  <c r="H96" i="64"/>
  <c r="H98" i="64"/>
  <c r="H99" i="64"/>
  <c r="H108" i="64"/>
  <c r="H111" i="64"/>
  <c r="H112" i="64"/>
  <c r="H116" i="64"/>
  <c r="H119" i="64"/>
  <c r="H122" i="64"/>
  <c r="H123" i="64"/>
  <c r="H124" i="64"/>
  <c r="H125" i="64"/>
  <c r="H126" i="64"/>
  <c r="H128" i="64"/>
  <c r="H129" i="64"/>
  <c r="H130" i="64"/>
  <c r="H131" i="64"/>
  <c r="H133" i="64"/>
  <c r="H135" i="64"/>
  <c r="H136" i="64"/>
  <c r="H138" i="64"/>
  <c r="H140" i="64"/>
  <c r="H141" i="64"/>
  <c r="H142" i="64"/>
  <c r="H144" i="64"/>
  <c r="H145" i="64"/>
  <c r="H146" i="64"/>
  <c r="H147" i="64"/>
  <c r="H150" i="64"/>
  <c r="H153" i="64"/>
  <c r="H154" i="64"/>
  <c r="H155" i="64"/>
  <c r="H156" i="64"/>
  <c r="H157" i="64"/>
  <c r="H161" i="64"/>
  <c r="H163" i="64"/>
  <c r="H164" i="64"/>
  <c r="H165" i="64"/>
  <c r="H166" i="64"/>
  <c r="H167" i="64"/>
  <c r="H168" i="64"/>
  <c r="H172" i="64"/>
  <c r="H173" i="64"/>
  <c r="H175" i="64"/>
  <c r="H176" i="64"/>
  <c r="H177" i="64"/>
  <c r="H178" i="64"/>
  <c r="H179" i="64"/>
  <c r="H180" i="64"/>
  <c r="H182" i="64"/>
  <c r="H183" i="64"/>
  <c r="H185" i="64"/>
  <c r="H190" i="64"/>
  <c r="H194" i="64"/>
  <c r="H195" i="64"/>
  <c r="H197" i="64"/>
  <c r="H198" i="64"/>
  <c r="H199" i="64"/>
  <c r="H202" i="64"/>
  <c r="H204" i="64"/>
  <c r="H205" i="64"/>
  <c r="H209" i="64"/>
  <c r="H210" i="64"/>
  <c r="H217" i="64"/>
  <c r="H218" i="64"/>
  <c r="H222" i="64"/>
  <c r="H223" i="64"/>
  <c r="H224" i="64"/>
  <c r="H225" i="64"/>
  <c r="H229" i="64"/>
  <c r="H231" i="64"/>
  <c r="H232" i="64"/>
  <c r="H235" i="64"/>
  <c r="H237" i="64"/>
  <c r="H239" i="64"/>
  <c r="H240" i="64"/>
  <c r="H243" i="64"/>
  <c r="H247" i="64"/>
  <c r="H248" i="64"/>
  <c r="H250" i="64"/>
  <c r="H252" i="64"/>
  <c r="H253" i="64"/>
  <c r="H254" i="64"/>
  <c r="H257" i="64"/>
  <c r="H258" i="64"/>
  <c r="H259" i="64"/>
  <c r="H260" i="64"/>
  <c r="H264" i="64"/>
  <c r="H265" i="64"/>
  <c r="H266" i="64"/>
  <c r="H267" i="64"/>
  <c r="H271" i="64"/>
  <c r="H272" i="64"/>
  <c r="H273" i="64"/>
  <c r="H274" i="64"/>
  <c r="H275" i="64"/>
  <c r="H279" i="64"/>
  <c r="H280" i="64"/>
  <c r="H281" i="64"/>
  <c r="H282" i="64"/>
  <c r="H284" i="64"/>
  <c r="H286" i="64"/>
  <c r="H287" i="64"/>
  <c r="H292" i="64"/>
  <c r="H293" i="64"/>
  <c r="H294" i="64"/>
  <c r="H295" i="64"/>
  <c r="H296" i="64"/>
  <c r="H299" i="64"/>
  <c r="H300" i="64"/>
  <c r="H301" i="64"/>
  <c r="H302" i="64"/>
  <c r="H303" i="64"/>
  <c r="H304" i="64"/>
  <c r="H305" i="64"/>
  <c r="H306" i="64"/>
  <c r="H307" i="64"/>
  <c r="H310" i="64"/>
  <c r="H311" i="64"/>
  <c r="H315" i="64"/>
  <c r="H318" i="64"/>
  <c r="H319" i="64"/>
  <c r="H320" i="64"/>
  <c r="H322" i="64"/>
  <c r="H323" i="64"/>
  <c r="H325" i="64"/>
  <c r="H326" i="64"/>
  <c r="H327" i="64"/>
  <c r="H329" i="64"/>
  <c r="H331" i="64"/>
  <c r="H334" i="64"/>
  <c r="H335" i="64"/>
  <c r="H341" i="64"/>
  <c r="H342" i="64"/>
  <c r="H343" i="64"/>
  <c r="H344" i="64"/>
  <c r="H345" i="64"/>
  <c r="H347" i="64"/>
  <c r="H348" i="64"/>
  <c r="H349" i="64"/>
  <c r="H351" i="64"/>
  <c r="H352" i="64"/>
  <c r="H353" i="64"/>
  <c r="H355" i="64"/>
  <c r="H357" i="64"/>
  <c r="H358" i="64"/>
  <c r="H360" i="64"/>
  <c r="H361" i="64"/>
  <c r="H363" i="64"/>
  <c r="H365" i="64"/>
  <c r="H366" i="64"/>
  <c r="H367" i="64"/>
  <c r="H368" i="64"/>
  <c r="H369" i="64"/>
  <c r="H370" i="64"/>
  <c r="H372" i="64"/>
  <c r="H373" i="64"/>
  <c r="H374" i="64"/>
  <c r="H375" i="64"/>
  <c r="H376" i="64"/>
  <c r="H377" i="64"/>
  <c r="H378" i="64"/>
  <c r="H381" i="64"/>
  <c r="H382" i="64"/>
  <c r="H383" i="64"/>
  <c r="H385" i="64"/>
  <c r="H386" i="64"/>
  <c r="H387" i="64"/>
  <c r="H391" i="64"/>
  <c r="H394" i="64"/>
  <c r="H395" i="64"/>
  <c r="H396" i="64"/>
  <c r="H399" i="64"/>
  <c r="H400" i="64"/>
  <c r="H402" i="64"/>
  <c r="H403" i="64"/>
  <c r="H404" i="64"/>
  <c r="H405" i="64"/>
  <c r="H406" i="64"/>
  <c r="H407" i="64"/>
  <c r="H408" i="64"/>
  <c r="H410" i="64"/>
  <c r="H413" i="64"/>
  <c r="H414" i="64"/>
  <c r="H417" i="64"/>
  <c r="H418" i="64"/>
  <c r="H420" i="64"/>
  <c r="H422" i="64"/>
  <c r="H424" i="64"/>
  <c r="H427" i="64"/>
  <c r="H428" i="64"/>
  <c r="H429" i="64"/>
  <c r="H431" i="64"/>
  <c r="H432" i="64"/>
  <c r="H433" i="64"/>
  <c r="H436" i="64"/>
  <c r="H437" i="64"/>
  <c r="H439" i="64"/>
  <c r="H440" i="64"/>
  <c r="H441" i="64"/>
  <c r="AF9" i="64"/>
  <c r="AH9" i="64"/>
  <c r="BB16" i="64"/>
  <c r="AF10" i="64"/>
  <c r="AH10" i="64"/>
  <c r="BB17" i="64"/>
  <c r="BC39" i="64"/>
  <c r="BC44" i="64"/>
  <c r="I31" i="64"/>
  <c r="I74" i="64"/>
  <c r="I76" i="64"/>
  <c r="I85" i="64"/>
  <c r="I6" i="64"/>
  <c r="I7" i="64"/>
  <c r="I8" i="64"/>
  <c r="I9" i="64"/>
  <c r="I10" i="64"/>
  <c r="I12" i="64"/>
  <c r="I14" i="64"/>
  <c r="I16" i="64"/>
  <c r="I17" i="64"/>
  <c r="I18" i="64"/>
  <c r="I20" i="64"/>
  <c r="I22" i="64"/>
  <c r="I23" i="64"/>
  <c r="I24" i="64"/>
  <c r="I25" i="64"/>
  <c r="I26" i="64"/>
  <c r="I29" i="64"/>
  <c r="I32" i="64"/>
  <c r="I33" i="64"/>
  <c r="I34" i="64"/>
  <c r="I35" i="64"/>
  <c r="I36" i="64"/>
  <c r="I37" i="64"/>
  <c r="I38" i="64"/>
  <c r="I39" i="64"/>
  <c r="I40" i="64"/>
  <c r="I42" i="64"/>
  <c r="I43" i="64"/>
  <c r="I44" i="64"/>
  <c r="I46" i="64"/>
  <c r="I48" i="64"/>
  <c r="I54" i="64"/>
  <c r="I55" i="64"/>
  <c r="I61" i="64"/>
  <c r="I63" i="64"/>
  <c r="I64" i="64"/>
  <c r="I65" i="64"/>
  <c r="I67" i="64"/>
  <c r="I70" i="64"/>
  <c r="I71" i="64"/>
  <c r="I72" i="64"/>
  <c r="I79" i="64"/>
  <c r="I81" i="64"/>
  <c r="I82" i="64"/>
  <c r="I83" i="64"/>
  <c r="I84" i="64"/>
  <c r="I86" i="64"/>
  <c r="I90" i="64"/>
  <c r="I91" i="64"/>
  <c r="I92" i="64"/>
  <c r="I93" i="64"/>
  <c r="I95" i="64"/>
  <c r="I96" i="64"/>
  <c r="I98" i="64"/>
  <c r="I99" i="64"/>
  <c r="I108" i="64"/>
  <c r="I111" i="64"/>
  <c r="I112" i="64"/>
  <c r="I116" i="64"/>
  <c r="I119" i="64"/>
  <c r="I122" i="64"/>
  <c r="I123" i="64"/>
  <c r="I124" i="64"/>
  <c r="I125" i="64"/>
  <c r="I126" i="64"/>
  <c r="I128" i="64"/>
  <c r="I129" i="64"/>
  <c r="I130" i="64"/>
  <c r="I131" i="64"/>
  <c r="I133" i="64"/>
  <c r="I135" i="64"/>
  <c r="I136" i="64"/>
  <c r="I138" i="64"/>
  <c r="I140" i="64"/>
  <c r="I141" i="64"/>
  <c r="I142" i="64"/>
  <c r="I144" i="64"/>
  <c r="I145" i="64"/>
  <c r="I146" i="64"/>
  <c r="I147" i="64"/>
  <c r="I150" i="64"/>
  <c r="I153" i="64"/>
  <c r="I154" i="64"/>
  <c r="I155" i="64"/>
  <c r="I156" i="64"/>
  <c r="I157" i="64"/>
  <c r="I161" i="64"/>
  <c r="I163" i="64"/>
  <c r="I164" i="64"/>
  <c r="I165" i="64"/>
  <c r="I166" i="64"/>
  <c r="I167" i="64"/>
  <c r="I168" i="64"/>
  <c r="I172" i="64"/>
  <c r="I173" i="64"/>
  <c r="I175" i="64"/>
  <c r="I176" i="64"/>
  <c r="I177" i="64"/>
  <c r="I178" i="64"/>
  <c r="I179" i="64"/>
  <c r="I180" i="64"/>
  <c r="I182" i="64"/>
  <c r="I183" i="64"/>
  <c r="I185" i="64"/>
  <c r="I190" i="64"/>
  <c r="I194" i="64"/>
  <c r="I195" i="64"/>
  <c r="I197" i="64"/>
  <c r="I198" i="64"/>
  <c r="I199" i="64"/>
  <c r="I202" i="64"/>
  <c r="I204" i="64"/>
  <c r="I205" i="64"/>
  <c r="I209" i="64"/>
  <c r="I210" i="64"/>
  <c r="I217" i="64"/>
  <c r="I218" i="64"/>
  <c r="I222" i="64"/>
  <c r="I223" i="64"/>
  <c r="I224" i="64"/>
  <c r="I225" i="64"/>
  <c r="I229" i="64"/>
  <c r="I231" i="64"/>
  <c r="I232" i="64"/>
  <c r="I235" i="64"/>
  <c r="I237" i="64"/>
  <c r="I239" i="64"/>
  <c r="I240" i="64"/>
  <c r="I243" i="64"/>
  <c r="I247" i="64"/>
  <c r="I248" i="64"/>
  <c r="I250" i="64"/>
  <c r="I252" i="64"/>
  <c r="I253" i="64"/>
  <c r="I254" i="64"/>
  <c r="I257" i="64"/>
  <c r="I258" i="64"/>
  <c r="I259" i="64"/>
  <c r="I260" i="64"/>
  <c r="I264" i="64"/>
  <c r="I265" i="64"/>
  <c r="I266" i="64"/>
  <c r="I267" i="64"/>
  <c r="I271" i="64"/>
  <c r="I272" i="64"/>
  <c r="I273" i="64"/>
  <c r="I274" i="64"/>
  <c r="I275" i="64"/>
  <c r="I279" i="64"/>
  <c r="I280" i="64"/>
  <c r="I281" i="64"/>
  <c r="I282" i="64"/>
  <c r="I284" i="64"/>
  <c r="I286" i="64"/>
  <c r="I287" i="64"/>
  <c r="I292" i="64"/>
  <c r="I293" i="64"/>
  <c r="I294" i="64"/>
  <c r="I295" i="64"/>
  <c r="I296" i="64"/>
  <c r="I299" i="64"/>
  <c r="I300" i="64"/>
  <c r="I301" i="64"/>
  <c r="I302" i="64"/>
  <c r="I303" i="64"/>
  <c r="I304" i="64"/>
  <c r="I305" i="64"/>
  <c r="I306" i="64"/>
  <c r="I307" i="64"/>
  <c r="I310" i="64"/>
  <c r="I311" i="64"/>
  <c r="I315" i="64"/>
  <c r="I318" i="64"/>
  <c r="I319" i="64"/>
  <c r="I320" i="64"/>
  <c r="I322" i="64"/>
  <c r="I323" i="64"/>
  <c r="I325" i="64"/>
  <c r="I326" i="64"/>
  <c r="I327" i="64"/>
  <c r="I329" i="64"/>
  <c r="I331" i="64"/>
  <c r="I334" i="64"/>
  <c r="I335" i="64"/>
  <c r="I341" i="64"/>
  <c r="I342" i="64"/>
  <c r="I343" i="64"/>
  <c r="I344" i="64"/>
  <c r="I345" i="64"/>
  <c r="I347" i="64"/>
  <c r="I348" i="64"/>
  <c r="I349" i="64"/>
  <c r="I351" i="64"/>
  <c r="I352" i="64"/>
  <c r="I353" i="64"/>
  <c r="I355" i="64"/>
  <c r="I357" i="64"/>
  <c r="I358" i="64"/>
  <c r="I360" i="64"/>
  <c r="I361" i="64"/>
  <c r="I363" i="64"/>
  <c r="I365" i="64"/>
  <c r="I366" i="64"/>
  <c r="I367" i="64"/>
  <c r="I368" i="64"/>
  <c r="I369" i="64"/>
  <c r="I370" i="64"/>
  <c r="I372" i="64"/>
  <c r="I373" i="64"/>
  <c r="I374" i="64"/>
  <c r="I375" i="64"/>
  <c r="I376" i="64"/>
  <c r="I377" i="64"/>
  <c r="I378" i="64"/>
  <c r="I381" i="64"/>
  <c r="I382" i="64"/>
  <c r="I383" i="64"/>
  <c r="I385" i="64"/>
  <c r="I386" i="64"/>
  <c r="I387" i="64"/>
  <c r="I391" i="64"/>
  <c r="I394" i="64"/>
  <c r="I395" i="64"/>
  <c r="I396" i="64"/>
  <c r="I399" i="64"/>
  <c r="I400" i="64"/>
  <c r="I402" i="64"/>
  <c r="I403" i="64"/>
  <c r="I404" i="64"/>
  <c r="I405" i="64"/>
  <c r="I406" i="64"/>
  <c r="I407" i="64"/>
  <c r="I408" i="64"/>
  <c r="I410" i="64"/>
  <c r="I413" i="64"/>
  <c r="I414" i="64"/>
  <c r="I417" i="64"/>
  <c r="I418" i="64"/>
  <c r="I420" i="64"/>
  <c r="I422" i="64"/>
  <c r="I424" i="64"/>
  <c r="I427" i="64"/>
  <c r="I428" i="64"/>
  <c r="I429" i="64"/>
  <c r="I431" i="64"/>
  <c r="I432" i="64"/>
  <c r="I433" i="64"/>
  <c r="I436" i="64"/>
  <c r="I437" i="64"/>
  <c r="I439" i="64"/>
  <c r="I440" i="64"/>
  <c r="I441" i="64"/>
  <c r="AI9" i="64"/>
  <c r="BC16" i="64"/>
  <c r="AI10" i="64"/>
  <c r="BC17" i="64"/>
  <c r="G31" i="64"/>
  <c r="G74" i="64"/>
  <c r="G76" i="64"/>
  <c r="G85" i="64"/>
  <c r="G6" i="64"/>
  <c r="G7" i="64"/>
  <c r="G8" i="64"/>
  <c r="G9" i="64"/>
  <c r="G10" i="64"/>
  <c r="G12" i="64"/>
  <c r="G14" i="64"/>
  <c r="G16" i="64"/>
  <c r="G17" i="64"/>
  <c r="G18" i="64"/>
  <c r="G20" i="64"/>
  <c r="G22" i="64"/>
  <c r="G23" i="64"/>
  <c r="G24" i="64"/>
  <c r="G25" i="64"/>
  <c r="G26" i="64"/>
  <c r="G29" i="64"/>
  <c r="G32" i="64"/>
  <c r="G33" i="64"/>
  <c r="G34" i="64"/>
  <c r="G35" i="64"/>
  <c r="G36" i="64"/>
  <c r="G37" i="64"/>
  <c r="G38" i="64"/>
  <c r="G39" i="64"/>
  <c r="G40" i="64"/>
  <c r="G42" i="64"/>
  <c r="G43" i="64"/>
  <c r="G44" i="64"/>
  <c r="G46" i="64"/>
  <c r="G48" i="64"/>
  <c r="G54" i="64"/>
  <c r="G55" i="64"/>
  <c r="G61" i="64"/>
  <c r="G63" i="64"/>
  <c r="G64" i="64"/>
  <c r="G65" i="64"/>
  <c r="G67" i="64"/>
  <c r="G70" i="64"/>
  <c r="G71" i="64"/>
  <c r="G72" i="64"/>
  <c r="G79" i="64"/>
  <c r="G81" i="64"/>
  <c r="G82" i="64"/>
  <c r="G83" i="64"/>
  <c r="G84" i="64"/>
  <c r="G86" i="64"/>
  <c r="G90" i="64"/>
  <c r="G91" i="64"/>
  <c r="G92" i="64"/>
  <c r="G93" i="64"/>
  <c r="G95" i="64"/>
  <c r="G96" i="64"/>
  <c r="G98" i="64"/>
  <c r="G99" i="64"/>
  <c r="G108" i="64"/>
  <c r="G111" i="64"/>
  <c r="G112" i="64"/>
  <c r="G116" i="64"/>
  <c r="G119" i="64"/>
  <c r="G122" i="64"/>
  <c r="G123" i="64"/>
  <c r="G124" i="64"/>
  <c r="G125" i="64"/>
  <c r="G126" i="64"/>
  <c r="G128" i="64"/>
  <c r="G129" i="64"/>
  <c r="G130" i="64"/>
  <c r="G131" i="64"/>
  <c r="G133" i="64"/>
  <c r="G135" i="64"/>
  <c r="G136" i="64"/>
  <c r="G138" i="64"/>
  <c r="G140" i="64"/>
  <c r="G141" i="64"/>
  <c r="G142" i="64"/>
  <c r="G144" i="64"/>
  <c r="G145" i="64"/>
  <c r="G146" i="64"/>
  <c r="G147" i="64"/>
  <c r="G150" i="64"/>
  <c r="G153" i="64"/>
  <c r="G154" i="64"/>
  <c r="G155" i="64"/>
  <c r="G156" i="64"/>
  <c r="G157" i="64"/>
  <c r="G161" i="64"/>
  <c r="G163" i="64"/>
  <c r="G164" i="64"/>
  <c r="G165" i="64"/>
  <c r="G166" i="64"/>
  <c r="G167" i="64"/>
  <c r="G168" i="64"/>
  <c r="G172" i="64"/>
  <c r="G173" i="64"/>
  <c r="G175" i="64"/>
  <c r="G176" i="64"/>
  <c r="G177" i="64"/>
  <c r="G178" i="64"/>
  <c r="G179" i="64"/>
  <c r="G180" i="64"/>
  <c r="G182" i="64"/>
  <c r="G183" i="64"/>
  <c r="G185" i="64"/>
  <c r="G190" i="64"/>
  <c r="G194" i="64"/>
  <c r="G195" i="64"/>
  <c r="G197" i="64"/>
  <c r="G198" i="64"/>
  <c r="G199" i="64"/>
  <c r="G202" i="64"/>
  <c r="G204" i="64"/>
  <c r="G205" i="64"/>
  <c r="G209" i="64"/>
  <c r="G210" i="64"/>
  <c r="G217" i="64"/>
  <c r="G218" i="64"/>
  <c r="G222" i="64"/>
  <c r="G223" i="64"/>
  <c r="G224" i="64"/>
  <c r="G225" i="64"/>
  <c r="G229" i="64"/>
  <c r="G231" i="64"/>
  <c r="G232" i="64"/>
  <c r="G235" i="64"/>
  <c r="G237" i="64"/>
  <c r="G239" i="64"/>
  <c r="G240" i="64"/>
  <c r="G243" i="64"/>
  <c r="G247" i="64"/>
  <c r="G248" i="64"/>
  <c r="G250" i="64"/>
  <c r="G252" i="64"/>
  <c r="G253" i="64"/>
  <c r="G254" i="64"/>
  <c r="G257" i="64"/>
  <c r="G258" i="64"/>
  <c r="G259" i="64"/>
  <c r="G260" i="64"/>
  <c r="G264" i="64"/>
  <c r="G265" i="64"/>
  <c r="G266" i="64"/>
  <c r="G267" i="64"/>
  <c r="G271" i="64"/>
  <c r="G272" i="64"/>
  <c r="G273" i="64"/>
  <c r="G274" i="64"/>
  <c r="G275" i="64"/>
  <c r="G279" i="64"/>
  <c r="G280" i="64"/>
  <c r="G281" i="64"/>
  <c r="G282" i="64"/>
  <c r="G284" i="64"/>
  <c r="G286" i="64"/>
  <c r="G287" i="64"/>
  <c r="G292" i="64"/>
  <c r="G293" i="64"/>
  <c r="G294" i="64"/>
  <c r="G295" i="64"/>
  <c r="G296" i="64"/>
  <c r="G299" i="64"/>
  <c r="G300" i="64"/>
  <c r="G301" i="64"/>
  <c r="G302" i="64"/>
  <c r="G303" i="64"/>
  <c r="G304" i="64"/>
  <c r="G305" i="64"/>
  <c r="G306" i="64"/>
  <c r="G307" i="64"/>
  <c r="G310" i="64"/>
  <c r="G311" i="64"/>
  <c r="G315" i="64"/>
  <c r="G318" i="64"/>
  <c r="G319" i="64"/>
  <c r="G320" i="64"/>
  <c r="G322" i="64"/>
  <c r="G323" i="64"/>
  <c r="G325" i="64"/>
  <c r="G326" i="64"/>
  <c r="G327" i="64"/>
  <c r="G329" i="64"/>
  <c r="G331" i="64"/>
  <c r="G334" i="64"/>
  <c r="G335" i="64"/>
  <c r="G341" i="64"/>
  <c r="G342" i="64"/>
  <c r="G343" i="64"/>
  <c r="G344" i="64"/>
  <c r="G345" i="64"/>
  <c r="G347" i="64"/>
  <c r="G348" i="64"/>
  <c r="G349" i="64"/>
  <c r="G351" i="64"/>
  <c r="G352" i="64"/>
  <c r="G353" i="64"/>
  <c r="G355" i="64"/>
  <c r="G357" i="64"/>
  <c r="G358" i="64"/>
  <c r="G360" i="64"/>
  <c r="G361" i="64"/>
  <c r="G363" i="64"/>
  <c r="G365" i="64"/>
  <c r="G366" i="64"/>
  <c r="G367" i="64"/>
  <c r="G368" i="64"/>
  <c r="G369" i="64"/>
  <c r="G370" i="64"/>
  <c r="G372" i="64"/>
  <c r="G373" i="64"/>
  <c r="G374" i="64"/>
  <c r="G375" i="64"/>
  <c r="G376" i="64"/>
  <c r="G377" i="64"/>
  <c r="G378" i="64"/>
  <c r="G381" i="64"/>
  <c r="G382" i="64"/>
  <c r="G383" i="64"/>
  <c r="G385" i="64"/>
  <c r="G386" i="64"/>
  <c r="G387" i="64"/>
  <c r="G391" i="64"/>
  <c r="G394" i="64"/>
  <c r="G395" i="64"/>
  <c r="G396" i="64"/>
  <c r="G399" i="64"/>
  <c r="G400" i="64"/>
  <c r="G402" i="64"/>
  <c r="G403" i="64"/>
  <c r="G404" i="64"/>
  <c r="G405" i="64"/>
  <c r="G406" i="64"/>
  <c r="G407" i="64"/>
  <c r="G408" i="64"/>
  <c r="G410" i="64"/>
  <c r="G413" i="64"/>
  <c r="G414" i="64"/>
  <c r="G417" i="64"/>
  <c r="G418" i="64"/>
  <c r="G420" i="64"/>
  <c r="G422" i="64"/>
  <c r="G424" i="64"/>
  <c r="G427" i="64"/>
  <c r="G428" i="64"/>
  <c r="G429" i="64"/>
  <c r="G431" i="64"/>
  <c r="G432" i="64"/>
  <c r="G433" i="64"/>
  <c r="G436" i="64"/>
  <c r="G437" i="64"/>
  <c r="G439" i="64"/>
  <c r="G440" i="64"/>
  <c r="G441" i="64"/>
  <c r="AE9" i="64"/>
  <c r="AG9" i="64"/>
  <c r="BA16" i="64"/>
  <c r="AE10" i="64"/>
  <c r="AG10" i="64"/>
  <c r="BA17" i="64"/>
  <c r="BB39" i="64"/>
  <c r="BB44" i="64"/>
  <c r="BI7" i="64"/>
  <c r="BM7" i="64"/>
  <c r="BV24" i="64"/>
  <c r="BW24" i="64"/>
  <c r="BX24" i="64"/>
  <c r="BY24" i="64"/>
  <c r="CB24" i="64"/>
  <c r="AY49" i="64"/>
  <c r="AY71" i="64"/>
  <c r="AZ71" i="64"/>
  <c r="AW44" i="64"/>
  <c r="AV44" i="64"/>
  <c r="AV49" i="64"/>
  <c r="AY72" i="64"/>
  <c r="AZ72" i="64"/>
  <c r="AZ16" i="64"/>
  <c r="AZ17" i="64"/>
  <c r="AD9" i="64"/>
  <c r="AX16" i="64"/>
  <c r="AD10" i="64"/>
  <c r="AX17" i="64"/>
  <c r="AY39" i="64"/>
  <c r="AY44" i="64"/>
  <c r="AY16" i="64"/>
  <c r="AY17" i="64"/>
  <c r="AC9" i="64"/>
  <c r="AW16" i="64"/>
  <c r="AC10" i="64"/>
  <c r="AW17" i="64"/>
  <c r="AX39" i="64"/>
  <c r="AX44" i="64"/>
  <c r="AW49" i="64"/>
  <c r="AY73" i="64"/>
  <c r="AZ73" i="64"/>
  <c r="BA44" i="64"/>
  <c r="AZ44" i="64"/>
  <c r="AX49" i="64"/>
  <c r="AY74" i="64"/>
  <c r="AZ74" i="64"/>
  <c r="P50" i="55"/>
  <c r="P38" i="55"/>
  <c r="AJ7" i="64"/>
  <c r="BD14" i="64"/>
  <c r="AJ8" i="64"/>
  <c r="BD15" i="64"/>
  <c r="AF7" i="64"/>
  <c r="AH7" i="64"/>
  <c r="BB14" i="64"/>
  <c r="AF8" i="64"/>
  <c r="AH8" i="64"/>
  <c r="BB15" i="64"/>
  <c r="BC37" i="64"/>
  <c r="BC42" i="64"/>
  <c r="AI7" i="64"/>
  <c r="BC14" i="64"/>
  <c r="AI8" i="64"/>
  <c r="BC15" i="64"/>
  <c r="AE7" i="64"/>
  <c r="AG7" i="64"/>
  <c r="BA14" i="64"/>
  <c r="AE8" i="64"/>
  <c r="AG8" i="64"/>
  <c r="BA15" i="64"/>
  <c r="BB37" i="64"/>
  <c r="BB42" i="64"/>
  <c r="BV22" i="64"/>
  <c r="BW22" i="64"/>
  <c r="BX22" i="64"/>
  <c r="BY22" i="64"/>
  <c r="CB22" i="64"/>
  <c r="AY47" i="64"/>
  <c r="AY67" i="64"/>
  <c r="AZ67" i="64"/>
  <c r="AW42" i="64"/>
  <c r="AV42" i="64"/>
  <c r="AV47" i="64"/>
  <c r="AY68" i="64"/>
  <c r="AZ68" i="64"/>
  <c r="AZ14" i="64"/>
  <c r="AZ15" i="64"/>
  <c r="AD7" i="64"/>
  <c r="AX14" i="64"/>
  <c r="AD8" i="64"/>
  <c r="AX15" i="64"/>
  <c r="AY37" i="64"/>
  <c r="AY42" i="64"/>
  <c r="AY14" i="64"/>
  <c r="AY15" i="64"/>
  <c r="AC7" i="64"/>
  <c r="AW14" i="64"/>
  <c r="AC8" i="64"/>
  <c r="AW15" i="64"/>
  <c r="AX37" i="64"/>
  <c r="AX42" i="64"/>
  <c r="AW47" i="64"/>
  <c r="AY69" i="64"/>
  <c r="AZ69" i="64"/>
  <c r="BA42" i="64"/>
  <c r="AZ42" i="64"/>
  <c r="AX47" i="64"/>
  <c r="AY70" i="64"/>
  <c r="AZ70" i="64"/>
  <c r="P49" i="55"/>
  <c r="O36" i="55"/>
  <c r="AY63" i="64"/>
  <c r="AZ63" i="64"/>
  <c r="AY64" i="64"/>
  <c r="AZ64" i="64"/>
  <c r="AY65" i="64"/>
  <c r="AZ65" i="64"/>
  <c r="AY66" i="64"/>
  <c r="AZ66" i="64"/>
  <c r="P48" i="55"/>
  <c r="N34" i="55"/>
  <c r="BV21" i="64"/>
  <c r="BW21" i="64"/>
  <c r="BX21" i="64"/>
  <c r="BY21" i="64"/>
  <c r="CB21" i="64"/>
  <c r="BI10" i="64"/>
  <c r="AZ22" i="64"/>
  <c r="AZ59" i="64"/>
  <c r="AW22" i="64"/>
  <c r="AZ60" i="64"/>
  <c r="AX22" i="64"/>
  <c r="AZ61" i="64"/>
  <c r="AY22" i="64"/>
  <c r="AZ62" i="64"/>
  <c r="P47" i="55"/>
  <c r="M32" i="55"/>
  <c r="O50" i="55"/>
  <c r="P30" i="55"/>
  <c r="O49" i="55"/>
  <c r="O28" i="55"/>
  <c r="O48" i="55"/>
  <c r="N26" i="55"/>
  <c r="AZ20" i="64"/>
  <c r="AY59" i="64"/>
  <c r="AW20" i="64"/>
  <c r="AY60" i="64"/>
  <c r="AX20" i="64"/>
  <c r="AY61" i="64"/>
  <c r="AY20" i="64"/>
  <c r="AY62" i="64"/>
  <c r="O47" i="55"/>
  <c r="M24" i="55"/>
  <c r="P37" i="55"/>
  <c r="O35" i="55"/>
  <c r="N33" i="55"/>
  <c r="M31" i="55"/>
  <c r="P29" i="55"/>
  <c r="O27" i="55"/>
  <c r="N25" i="55"/>
  <c r="M23" i="55"/>
  <c r="AZ21" i="64"/>
  <c r="BA59" i="64"/>
  <c r="AW21" i="64"/>
  <c r="BA60" i="64"/>
  <c r="AX21" i="64"/>
  <c r="BA61" i="64"/>
  <c r="AY21" i="64"/>
  <c r="BA62" i="64"/>
  <c r="Q47" i="55"/>
  <c r="AZ23" i="64"/>
  <c r="BB59" i="64"/>
  <c r="AW23" i="64"/>
  <c r="BB60" i="64"/>
  <c r="AX23" i="64"/>
  <c r="BB61" i="64"/>
  <c r="AY23" i="64"/>
  <c r="BB62" i="64"/>
  <c r="R47" i="55"/>
  <c r="BA63" i="64"/>
  <c r="BA64" i="64"/>
  <c r="BA65" i="64"/>
  <c r="BA66" i="64"/>
  <c r="Q48" i="55"/>
  <c r="BB63" i="64"/>
  <c r="BB64" i="64"/>
  <c r="BB65" i="64"/>
  <c r="BB66" i="64"/>
  <c r="R48" i="55"/>
  <c r="BA67" i="64"/>
  <c r="BA68" i="64"/>
  <c r="BA69" i="64"/>
  <c r="BA70" i="64"/>
  <c r="Q49" i="55"/>
  <c r="BB67" i="64"/>
  <c r="BB68" i="64"/>
  <c r="BB69" i="64"/>
  <c r="BB70" i="64"/>
  <c r="R49" i="55"/>
  <c r="BA71" i="64"/>
  <c r="BA72" i="64"/>
  <c r="BA73" i="64"/>
  <c r="BA74" i="64"/>
  <c r="Q50" i="55"/>
  <c r="BB71" i="64"/>
  <c r="BB72" i="64"/>
  <c r="BB73" i="64"/>
  <c r="BB74" i="64"/>
  <c r="R50" i="55"/>
  <c r="I446" i="64"/>
  <c r="L441" i="64"/>
  <c r="K441" i="64"/>
  <c r="F441" i="64"/>
  <c r="L439" i="64"/>
  <c r="L440" i="64"/>
  <c r="K439" i="64"/>
  <c r="K440" i="64"/>
  <c r="F439" i="64"/>
  <c r="F440" i="64"/>
  <c r="L436" i="64"/>
  <c r="L437" i="64"/>
  <c r="K436" i="64"/>
  <c r="K437" i="64"/>
  <c r="F436" i="64"/>
  <c r="F437" i="64"/>
  <c r="L432" i="64"/>
  <c r="L433" i="64"/>
  <c r="K432" i="64"/>
  <c r="K433" i="64"/>
  <c r="F432" i="64"/>
  <c r="F433" i="64"/>
  <c r="L431" i="64"/>
  <c r="K431" i="64"/>
  <c r="F431" i="64"/>
  <c r="L429" i="64"/>
  <c r="K429" i="64"/>
  <c r="F429" i="64"/>
  <c r="L428" i="64"/>
  <c r="K428" i="64"/>
  <c r="F428" i="64"/>
  <c r="L427" i="64"/>
  <c r="K427" i="64"/>
  <c r="F427" i="64"/>
  <c r="L424" i="64"/>
  <c r="K424" i="64"/>
  <c r="F424" i="64"/>
  <c r="L422" i="64"/>
  <c r="K422" i="64"/>
  <c r="F422" i="64"/>
  <c r="L420" i="64"/>
  <c r="K420" i="64"/>
  <c r="F420" i="64"/>
  <c r="L418" i="64"/>
  <c r="K418" i="64"/>
  <c r="F418" i="64"/>
  <c r="L417" i="64"/>
  <c r="K417" i="64"/>
  <c r="F417" i="64"/>
  <c r="L414" i="64"/>
  <c r="K414" i="64"/>
  <c r="F414" i="64"/>
  <c r="L413" i="64"/>
  <c r="K413" i="64"/>
  <c r="F413" i="64"/>
  <c r="L410" i="64"/>
  <c r="K410" i="64"/>
  <c r="F410" i="64"/>
  <c r="L408" i="64"/>
  <c r="K408" i="64"/>
  <c r="F408" i="64"/>
  <c r="L407" i="64"/>
  <c r="K407" i="64"/>
  <c r="F407" i="64"/>
  <c r="L406" i="64"/>
  <c r="K406" i="64"/>
  <c r="F406" i="64"/>
  <c r="L405" i="64"/>
  <c r="K405" i="64"/>
  <c r="F405" i="64"/>
  <c r="L402" i="64"/>
  <c r="L403" i="64"/>
  <c r="L404" i="64"/>
  <c r="K402" i="64"/>
  <c r="K403" i="64"/>
  <c r="K404" i="64"/>
  <c r="F402" i="64"/>
  <c r="F403" i="64"/>
  <c r="F404" i="64"/>
  <c r="L400" i="64"/>
  <c r="K400" i="64"/>
  <c r="F400" i="64"/>
  <c r="L399" i="64"/>
  <c r="K399" i="64"/>
  <c r="F399" i="64"/>
  <c r="L396" i="64"/>
  <c r="K396" i="64"/>
  <c r="F396" i="64"/>
  <c r="L395" i="64"/>
  <c r="K395" i="64"/>
  <c r="F395" i="64"/>
  <c r="L394" i="64"/>
  <c r="K394" i="64"/>
  <c r="F394" i="64"/>
  <c r="L391" i="64"/>
  <c r="K391" i="64"/>
  <c r="F391" i="64"/>
  <c r="L387" i="64"/>
  <c r="K387" i="64"/>
  <c r="F387" i="64"/>
  <c r="L386" i="64"/>
  <c r="K386" i="64"/>
  <c r="F386" i="64"/>
  <c r="L385" i="64"/>
  <c r="K385" i="64"/>
  <c r="F385" i="64"/>
  <c r="L383" i="64"/>
  <c r="K383" i="64"/>
  <c r="F383" i="64"/>
  <c r="L382" i="64"/>
  <c r="K382" i="64"/>
  <c r="F382" i="64"/>
  <c r="L381" i="64"/>
  <c r="K381" i="64"/>
  <c r="F381" i="64"/>
  <c r="L378" i="64"/>
  <c r="K378" i="64"/>
  <c r="F378" i="64"/>
  <c r="L377" i="64"/>
  <c r="K377" i="64"/>
  <c r="F377" i="64"/>
  <c r="L376" i="64"/>
  <c r="K376" i="64"/>
  <c r="F376" i="64"/>
  <c r="L374" i="64"/>
  <c r="L375" i="64"/>
  <c r="K374" i="64"/>
  <c r="K375" i="64"/>
  <c r="F374" i="64"/>
  <c r="F375" i="64"/>
  <c r="L373" i="64"/>
  <c r="K373" i="64"/>
  <c r="F373" i="64"/>
  <c r="L372" i="64"/>
  <c r="K372" i="64"/>
  <c r="F372" i="64"/>
  <c r="L367" i="64"/>
  <c r="L368" i="64"/>
  <c r="L369" i="64"/>
  <c r="L370" i="64"/>
  <c r="K367" i="64"/>
  <c r="K368" i="64"/>
  <c r="K369" i="64"/>
  <c r="K370" i="64"/>
  <c r="F367" i="64"/>
  <c r="F368" i="64"/>
  <c r="F369" i="64"/>
  <c r="F370" i="64"/>
  <c r="L366" i="64"/>
  <c r="K366" i="64"/>
  <c r="F366" i="64"/>
  <c r="L365" i="64"/>
  <c r="K365" i="64"/>
  <c r="F365" i="64"/>
  <c r="L363" i="64"/>
  <c r="K363" i="64"/>
  <c r="F363" i="64"/>
  <c r="L361" i="64"/>
  <c r="K361" i="64"/>
  <c r="F361" i="64"/>
  <c r="L360" i="64"/>
  <c r="K360" i="64"/>
  <c r="F360" i="64"/>
  <c r="L358" i="64"/>
  <c r="K358" i="64"/>
  <c r="F358" i="64"/>
  <c r="L357" i="64"/>
  <c r="K357" i="64"/>
  <c r="F357" i="64"/>
  <c r="L355" i="64"/>
  <c r="K355" i="64"/>
  <c r="F355" i="64"/>
  <c r="L353" i="64"/>
  <c r="K353" i="64"/>
  <c r="F353" i="64"/>
  <c r="L352" i="64"/>
  <c r="K352" i="64"/>
  <c r="F352" i="64"/>
  <c r="L351" i="64"/>
  <c r="K351" i="64"/>
  <c r="F351" i="64"/>
  <c r="L349" i="64"/>
  <c r="K349" i="64"/>
  <c r="F349" i="64"/>
  <c r="L348" i="64"/>
  <c r="K348" i="64"/>
  <c r="F348" i="64"/>
  <c r="L347" i="64"/>
  <c r="K347" i="64"/>
  <c r="F347" i="64"/>
  <c r="L345" i="64"/>
  <c r="K345" i="64"/>
  <c r="F345" i="64"/>
  <c r="L344" i="64"/>
  <c r="K344" i="64"/>
  <c r="F344" i="64"/>
  <c r="L343" i="64"/>
  <c r="K343" i="64"/>
  <c r="F343" i="64"/>
  <c r="L342" i="64"/>
  <c r="K342" i="64"/>
  <c r="F342" i="64"/>
  <c r="L341" i="64"/>
  <c r="K341" i="64"/>
  <c r="F341" i="64"/>
  <c r="L335" i="64"/>
  <c r="K335" i="64"/>
  <c r="F335" i="64"/>
  <c r="L334" i="64"/>
  <c r="K334" i="64"/>
  <c r="F334" i="64"/>
  <c r="L331" i="64"/>
  <c r="K331" i="64"/>
  <c r="F331" i="64"/>
  <c r="L329" i="64"/>
  <c r="K329" i="64"/>
  <c r="F329" i="64"/>
  <c r="L327" i="64"/>
  <c r="K327" i="64"/>
  <c r="F327" i="64"/>
  <c r="L326" i="64"/>
  <c r="K326" i="64"/>
  <c r="F326" i="64"/>
  <c r="L325" i="64"/>
  <c r="K325" i="64"/>
  <c r="F325" i="64"/>
  <c r="L323" i="64"/>
  <c r="K323" i="64"/>
  <c r="F323" i="64"/>
  <c r="L322" i="64"/>
  <c r="K322" i="64"/>
  <c r="F322" i="64"/>
  <c r="L320" i="64"/>
  <c r="K320" i="64"/>
  <c r="F320" i="64"/>
  <c r="L319" i="64"/>
  <c r="K319" i="64"/>
  <c r="F319" i="64"/>
  <c r="L318" i="64"/>
  <c r="K318" i="64"/>
  <c r="F318" i="64"/>
  <c r="L315" i="64"/>
  <c r="K315" i="64"/>
  <c r="F315" i="64"/>
  <c r="L311" i="64"/>
  <c r="K311" i="64"/>
  <c r="F311" i="64"/>
  <c r="L310" i="64"/>
  <c r="K310" i="64"/>
  <c r="F310" i="64"/>
  <c r="L307" i="64"/>
  <c r="K307" i="64"/>
  <c r="F307" i="64"/>
  <c r="L306" i="64"/>
  <c r="K306" i="64"/>
  <c r="F306" i="64"/>
  <c r="L305" i="64"/>
  <c r="K305" i="64"/>
  <c r="F305" i="64"/>
  <c r="L304" i="64"/>
  <c r="K304" i="64"/>
  <c r="F304" i="64"/>
  <c r="L303" i="64"/>
  <c r="K303" i="64"/>
  <c r="F303" i="64"/>
  <c r="L302" i="64"/>
  <c r="K302" i="64"/>
  <c r="F302" i="64"/>
  <c r="L301" i="64"/>
  <c r="K301" i="64"/>
  <c r="F301" i="64"/>
  <c r="L300" i="64"/>
  <c r="K300" i="64"/>
  <c r="F300" i="64"/>
  <c r="L299" i="64"/>
  <c r="K299" i="64"/>
  <c r="F299" i="64"/>
  <c r="L296" i="64"/>
  <c r="K296" i="64"/>
  <c r="F296" i="64"/>
  <c r="L295" i="64"/>
  <c r="K295" i="64"/>
  <c r="F295" i="64"/>
  <c r="L294" i="64"/>
  <c r="K294" i="64"/>
  <c r="F294" i="64"/>
  <c r="L293" i="64"/>
  <c r="K293" i="64"/>
  <c r="F293" i="64"/>
  <c r="L292" i="64"/>
  <c r="K292" i="64"/>
  <c r="F292" i="64"/>
  <c r="L287" i="64"/>
  <c r="K287" i="64"/>
  <c r="F287" i="64"/>
  <c r="L286" i="64"/>
  <c r="K286" i="64"/>
  <c r="F286" i="64"/>
  <c r="L284" i="64"/>
  <c r="K284" i="64"/>
  <c r="F284" i="64"/>
  <c r="L282" i="64"/>
  <c r="K282" i="64"/>
  <c r="F282" i="64"/>
  <c r="L281" i="64"/>
  <c r="K281" i="64"/>
  <c r="F281" i="64"/>
  <c r="L280" i="64"/>
  <c r="K280" i="64"/>
  <c r="F280" i="64"/>
  <c r="L279" i="64"/>
  <c r="K279" i="64"/>
  <c r="F279" i="64"/>
  <c r="L275" i="64"/>
  <c r="K275" i="64"/>
  <c r="F275" i="64"/>
  <c r="L274" i="64"/>
  <c r="K274" i="64"/>
  <c r="F274" i="64"/>
  <c r="L273" i="64"/>
  <c r="K273" i="64"/>
  <c r="F273" i="64"/>
  <c r="L272" i="64"/>
  <c r="K272" i="64"/>
  <c r="F272" i="64"/>
  <c r="L271" i="64"/>
  <c r="K271" i="64"/>
  <c r="F271" i="64"/>
  <c r="L267" i="64"/>
  <c r="K267" i="64"/>
  <c r="F267" i="64"/>
  <c r="L266" i="64"/>
  <c r="K266" i="64"/>
  <c r="F266" i="64"/>
  <c r="L265" i="64"/>
  <c r="K265" i="64"/>
  <c r="F265" i="64"/>
  <c r="L264" i="64"/>
  <c r="K264" i="64"/>
  <c r="F264" i="64"/>
  <c r="L260" i="64"/>
  <c r="K260" i="64"/>
  <c r="F260" i="64"/>
  <c r="L259" i="64"/>
  <c r="K259" i="64"/>
  <c r="F259" i="64"/>
  <c r="L258" i="64"/>
  <c r="K258" i="64"/>
  <c r="F258" i="64"/>
  <c r="L257" i="64"/>
  <c r="K257" i="64"/>
  <c r="F257" i="64"/>
  <c r="L254" i="64"/>
  <c r="K254" i="64"/>
  <c r="F254" i="64"/>
  <c r="L253" i="64"/>
  <c r="K253" i="64"/>
  <c r="F253" i="64"/>
  <c r="L252" i="64"/>
  <c r="K252" i="64"/>
  <c r="F252" i="64"/>
  <c r="L250" i="64"/>
  <c r="K250" i="64"/>
  <c r="F250" i="64"/>
  <c r="L248" i="64"/>
  <c r="K248" i="64"/>
  <c r="F248" i="64"/>
  <c r="L247" i="64"/>
  <c r="K247" i="64"/>
  <c r="F247" i="64"/>
  <c r="L243" i="64"/>
  <c r="K243" i="64"/>
  <c r="F243" i="64"/>
  <c r="L240" i="64"/>
  <c r="K240" i="64"/>
  <c r="F240" i="64"/>
  <c r="L239" i="64"/>
  <c r="K239" i="64"/>
  <c r="F239" i="64"/>
  <c r="L237" i="64"/>
  <c r="K237" i="64"/>
  <c r="F237" i="64"/>
  <c r="L235" i="64"/>
  <c r="K235" i="64"/>
  <c r="F235" i="64"/>
  <c r="L232" i="64"/>
  <c r="K232" i="64"/>
  <c r="F232" i="64"/>
  <c r="L231" i="64"/>
  <c r="K231" i="64"/>
  <c r="F231" i="64"/>
  <c r="L229" i="64"/>
  <c r="K229" i="64"/>
  <c r="F229" i="64"/>
  <c r="L225" i="64"/>
  <c r="K225" i="64"/>
  <c r="F225" i="64"/>
  <c r="L224" i="64"/>
  <c r="K224" i="64"/>
  <c r="F224" i="64"/>
  <c r="L223" i="64"/>
  <c r="K223" i="64"/>
  <c r="F223" i="64"/>
  <c r="L222" i="64"/>
  <c r="K222" i="64"/>
  <c r="F222" i="64"/>
  <c r="L218" i="64"/>
  <c r="K218" i="64"/>
  <c r="F218" i="64"/>
  <c r="L217" i="64"/>
  <c r="K217" i="64"/>
  <c r="F217" i="64"/>
  <c r="L210" i="64"/>
  <c r="K210" i="64"/>
  <c r="F210" i="64"/>
  <c r="L209" i="64"/>
  <c r="K209" i="64"/>
  <c r="F209" i="64"/>
  <c r="L205" i="64"/>
  <c r="K205" i="64"/>
  <c r="F205" i="64"/>
  <c r="L204" i="64"/>
  <c r="K204" i="64"/>
  <c r="F204" i="64"/>
  <c r="L202" i="64"/>
  <c r="K202" i="64"/>
  <c r="F202" i="64"/>
  <c r="L199" i="64"/>
  <c r="K199" i="64"/>
  <c r="F199" i="64"/>
  <c r="L198" i="64"/>
  <c r="K198" i="64"/>
  <c r="F198" i="64"/>
  <c r="L197" i="64"/>
  <c r="K197" i="64"/>
  <c r="F197" i="64"/>
  <c r="L194" i="64"/>
  <c r="L195" i="64"/>
  <c r="K194" i="64"/>
  <c r="K195" i="64"/>
  <c r="F194" i="64"/>
  <c r="F195" i="64"/>
  <c r="L190" i="64"/>
  <c r="K190" i="64"/>
  <c r="F190" i="64"/>
  <c r="L185" i="64"/>
  <c r="K185" i="64"/>
  <c r="F185" i="64"/>
  <c r="L182" i="64"/>
  <c r="L183" i="64"/>
  <c r="K182" i="64"/>
  <c r="K183" i="64"/>
  <c r="F182" i="64"/>
  <c r="F183" i="64"/>
  <c r="L179" i="64"/>
  <c r="L180" i="64"/>
  <c r="K179" i="64"/>
  <c r="K180" i="64"/>
  <c r="F179" i="64"/>
  <c r="F180" i="64"/>
  <c r="L177" i="64"/>
  <c r="L178" i="64"/>
  <c r="K177" i="64"/>
  <c r="K178" i="64"/>
  <c r="F177" i="64"/>
  <c r="F178" i="64"/>
  <c r="L176" i="64"/>
  <c r="K176" i="64"/>
  <c r="F176" i="64"/>
  <c r="L175" i="64"/>
  <c r="K175" i="64"/>
  <c r="F175" i="64"/>
  <c r="L173" i="64"/>
  <c r="K173" i="64"/>
  <c r="F173" i="64"/>
  <c r="L172" i="64"/>
  <c r="K172" i="64"/>
  <c r="F172" i="64"/>
  <c r="L168" i="64"/>
  <c r="K168" i="64"/>
  <c r="F168" i="64"/>
  <c r="L167" i="64"/>
  <c r="K167" i="64"/>
  <c r="F167" i="64"/>
  <c r="L166" i="64"/>
  <c r="K166" i="64"/>
  <c r="F166" i="64"/>
  <c r="L165" i="64"/>
  <c r="K165" i="64"/>
  <c r="F165" i="64"/>
  <c r="L164" i="64"/>
  <c r="K164" i="64"/>
  <c r="F164" i="64"/>
  <c r="L163" i="64"/>
  <c r="K163" i="64"/>
  <c r="F163" i="64"/>
  <c r="L161" i="64"/>
  <c r="K161" i="64"/>
  <c r="F161" i="64"/>
  <c r="L157" i="64"/>
  <c r="K157" i="64"/>
  <c r="F157" i="64"/>
  <c r="L156" i="64"/>
  <c r="K156" i="64"/>
  <c r="F156" i="64"/>
  <c r="L155" i="64"/>
  <c r="K155" i="64"/>
  <c r="F155" i="64"/>
  <c r="L154" i="64"/>
  <c r="K154" i="64"/>
  <c r="F154" i="64"/>
  <c r="L153" i="64"/>
  <c r="K153" i="64"/>
  <c r="F153" i="64"/>
  <c r="L150" i="64"/>
  <c r="K150" i="64"/>
  <c r="F150" i="64"/>
  <c r="L147" i="64"/>
  <c r="K147" i="64"/>
  <c r="F147" i="64"/>
  <c r="L146" i="64"/>
  <c r="K146" i="64"/>
  <c r="F146" i="64"/>
  <c r="L145" i="64"/>
  <c r="K145" i="64"/>
  <c r="F145" i="64"/>
  <c r="L144" i="64"/>
  <c r="K144" i="64"/>
  <c r="F144" i="64"/>
  <c r="L142" i="64"/>
  <c r="K142" i="64"/>
  <c r="F142" i="64"/>
  <c r="L141" i="64"/>
  <c r="K141" i="64"/>
  <c r="F141" i="64"/>
  <c r="L140" i="64"/>
  <c r="K140" i="64"/>
  <c r="F140" i="64"/>
  <c r="L138" i="64"/>
  <c r="K138" i="64"/>
  <c r="F138" i="64"/>
  <c r="L136" i="64"/>
  <c r="K136" i="64"/>
  <c r="F136" i="64"/>
  <c r="L135" i="64"/>
  <c r="K135" i="64"/>
  <c r="F135" i="64"/>
  <c r="L133" i="64"/>
  <c r="K133" i="64"/>
  <c r="F133" i="64"/>
  <c r="L131" i="64"/>
  <c r="K131" i="64"/>
  <c r="F131" i="64"/>
  <c r="L130" i="64"/>
  <c r="K130" i="64"/>
  <c r="F130" i="64"/>
  <c r="L129" i="64"/>
  <c r="K129" i="64"/>
  <c r="F129" i="64"/>
  <c r="L128" i="64"/>
  <c r="K128" i="64"/>
  <c r="F128" i="64"/>
  <c r="L125" i="64"/>
  <c r="L126" i="64"/>
  <c r="K125" i="64"/>
  <c r="K126" i="64"/>
  <c r="F125" i="64"/>
  <c r="F126" i="64"/>
  <c r="L124" i="64"/>
  <c r="K124" i="64"/>
  <c r="F124" i="64"/>
  <c r="L123" i="64"/>
  <c r="K123" i="64"/>
  <c r="F123" i="64"/>
  <c r="L122" i="64"/>
  <c r="K122" i="64"/>
  <c r="F122" i="64"/>
  <c r="L119" i="64"/>
  <c r="K119" i="64"/>
  <c r="F119" i="64"/>
  <c r="L116" i="64"/>
  <c r="K116" i="64"/>
  <c r="F116" i="64"/>
  <c r="L112" i="64"/>
  <c r="K112" i="64"/>
  <c r="F112" i="64"/>
  <c r="L111" i="64"/>
  <c r="K111" i="64"/>
  <c r="F111" i="64"/>
  <c r="L108" i="64"/>
  <c r="K108" i="64"/>
  <c r="F108" i="64"/>
  <c r="L99" i="64"/>
  <c r="K99" i="64"/>
  <c r="F99" i="64"/>
  <c r="L98" i="64"/>
  <c r="K98" i="64"/>
  <c r="F98" i="64"/>
  <c r="L96" i="64"/>
  <c r="K96" i="64"/>
  <c r="F96" i="64"/>
  <c r="L95" i="64"/>
  <c r="K95" i="64"/>
  <c r="F95" i="64"/>
  <c r="L93" i="64"/>
  <c r="K93" i="64"/>
  <c r="F93" i="64"/>
  <c r="L92" i="64"/>
  <c r="K92" i="64"/>
  <c r="F92" i="64"/>
  <c r="L91" i="64"/>
  <c r="K91" i="64"/>
  <c r="F91" i="64"/>
  <c r="L90" i="64"/>
  <c r="K90" i="64"/>
  <c r="F90" i="64"/>
  <c r="L86" i="64"/>
  <c r="K86" i="64"/>
  <c r="F86" i="64"/>
  <c r="L85" i="64"/>
  <c r="K85" i="64"/>
  <c r="F85" i="64"/>
  <c r="L84" i="64"/>
  <c r="K84" i="64"/>
  <c r="F84" i="64"/>
  <c r="L81" i="64"/>
  <c r="L82" i="64"/>
  <c r="L83" i="64"/>
  <c r="K81" i="64"/>
  <c r="K82" i="64"/>
  <c r="K83" i="64"/>
  <c r="F81" i="64"/>
  <c r="F82" i="64"/>
  <c r="F83" i="64"/>
  <c r="BK59" i="64"/>
  <c r="BK71" i="64"/>
  <c r="BK60" i="64"/>
  <c r="BK72" i="64"/>
  <c r="BK61" i="64"/>
  <c r="BK73" i="64"/>
  <c r="BK62" i="64"/>
  <c r="BK74" i="64"/>
  <c r="BK80" i="64"/>
  <c r="BJ59" i="64"/>
  <c r="BJ71" i="64"/>
  <c r="BJ60" i="64"/>
  <c r="BJ72" i="64"/>
  <c r="BJ61" i="64"/>
  <c r="BJ73" i="64"/>
  <c r="BJ62" i="64"/>
  <c r="BJ74" i="64"/>
  <c r="BJ80" i="64"/>
  <c r="BI59" i="64"/>
  <c r="BI71" i="64"/>
  <c r="BI60" i="64"/>
  <c r="BI72" i="64"/>
  <c r="BI61" i="64"/>
  <c r="BI73" i="64"/>
  <c r="BI62" i="64"/>
  <c r="BI74" i="64"/>
  <c r="BI80" i="64"/>
  <c r="BH59" i="64"/>
  <c r="BH71" i="64"/>
  <c r="BH60" i="64"/>
  <c r="BH72" i="64"/>
  <c r="BH61" i="64"/>
  <c r="BH73" i="64"/>
  <c r="BH62" i="64"/>
  <c r="BH74" i="64"/>
  <c r="BH80" i="64"/>
  <c r="BV23" i="64"/>
  <c r="BW23" i="64"/>
  <c r="BX23" i="64"/>
  <c r="BY23" i="64"/>
  <c r="CB23" i="64"/>
  <c r="BK67" i="64"/>
  <c r="BK68" i="64"/>
  <c r="BK69" i="64"/>
  <c r="BK70" i="64"/>
  <c r="BK79" i="64"/>
  <c r="BJ67" i="64"/>
  <c r="BJ68" i="64"/>
  <c r="BJ69" i="64"/>
  <c r="BJ70" i="64"/>
  <c r="BJ79" i="64"/>
  <c r="BI67" i="64"/>
  <c r="BI68" i="64"/>
  <c r="BI69" i="64"/>
  <c r="BI70" i="64"/>
  <c r="BI79" i="64"/>
  <c r="BH67" i="64"/>
  <c r="BH68" i="64"/>
  <c r="BH69" i="64"/>
  <c r="BH70" i="64"/>
  <c r="BH79" i="64"/>
  <c r="L79" i="64"/>
  <c r="K79" i="64"/>
  <c r="F79" i="64"/>
  <c r="BK63" i="64"/>
  <c r="BK64" i="64"/>
  <c r="BK65" i="64"/>
  <c r="BK66" i="64"/>
  <c r="BK78" i="64"/>
  <c r="BJ63" i="64"/>
  <c r="BJ64" i="64"/>
  <c r="BJ65" i="64"/>
  <c r="BJ66" i="64"/>
  <c r="BJ78" i="64"/>
  <c r="BI63" i="64"/>
  <c r="BI64" i="64"/>
  <c r="BI65" i="64"/>
  <c r="BI66" i="64"/>
  <c r="BI78" i="64"/>
  <c r="BH63" i="64"/>
  <c r="BH64" i="64"/>
  <c r="BH65" i="64"/>
  <c r="BH66" i="64"/>
  <c r="BH78" i="64"/>
  <c r="BK77" i="64"/>
  <c r="BJ77" i="64"/>
  <c r="BI77" i="64"/>
  <c r="BH77" i="64"/>
  <c r="BE76" i="64"/>
  <c r="L76" i="64"/>
  <c r="K76" i="64"/>
  <c r="F76" i="64"/>
  <c r="L74" i="64"/>
  <c r="K74" i="64"/>
  <c r="F74" i="64"/>
  <c r="L72" i="64"/>
  <c r="K72" i="64"/>
  <c r="F72" i="64"/>
  <c r="AD43" i="64"/>
  <c r="AE71" i="64"/>
  <c r="L70" i="64"/>
  <c r="L71" i="64"/>
  <c r="K70" i="64"/>
  <c r="K71" i="64"/>
  <c r="F70" i="64"/>
  <c r="F71" i="64"/>
  <c r="AD32" i="64"/>
  <c r="AC43" i="64"/>
  <c r="AE70" i="64"/>
  <c r="AB43" i="64"/>
  <c r="AE69" i="64"/>
  <c r="AH32" i="64"/>
  <c r="AE43" i="64"/>
  <c r="AE68" i="64"/>
  <c r="AD42" i="64"/>
  <c r="AE67" i="64"/>
  <c r="L67" i="64"/>
  <c r="K67" i="64"/>
  <c r="F67" i="64"/>
  <c r="AD31" i="64"/>
  <c r="AC42" i="64"/>
  <c r="AE66" i="64"/>
  <c r="AB42" i="64"/>
  <c r="AE65" i="64"/>
  <c r="L65" i="64"/>
  <c r="K65" i="64"/>
  <c r="F65" i="64"/>
  <c r="AH31" i="64"/>
  <c r="AE42" i="64"/>
  <c r="AE64" i="64"/>
  <c r="L64" i="64"/>
  <c r="K64" i="64"/>
  <c r="F64" i="64"/>
  <c r="AD41" i="64"/>
  <c r="AE63" i="64"/>
  <c r="L63" i="64"/>
  <c r="K63" i="64"/>
  <c r="F63" i="64"/>
  <c r="AD30" i="64"/>
  <c r="AC41" i="64"/>
  <c r="AE62" i="64"/>
  <c r="AB41" i="64"/>
  <c r="AE61" i="64"/>
  <c r="L61" i="64"/>
  <c r="K61" i="64"/>
  <c r="F61" i="64"/>
  <c r="AH30" i="64"/>
  <c r="AE41" i="64"/>
  <c r="AE60" i="64"/>
  <c r="AC59" i="64"/>
  <c r="AV58" i="64"/>
  <c r="AD37" i="64"/>
  <c r="AE58" i="64"/>
  <c r="AC37" i="64"/>
  <c r="AE57" i="64"/>
  <c r="AB37" i="64"/>
  <c r="AE56" i="64"/>
  <c r="BI8" i="64"/>
  <c r="BM8" i="64"/>
  <c r="AY55" i="64"/>
  <c r="AX55" i="64"/>
  <c r="AW55" i="64"/>
  <c r="AV55" i="64"/>
  <c r="AE37" i="64"/>
  <c r="AE55" i="64"/>
  <c r="L55" i="64"/>
  <c r="K55" i="64"/>
  <c r="F55" i="64"/>
  <c r="BC38" i="64"/>
  <c r="BC43" i="64"/>
  <c r="BB38" i="64"/>
  <c r="BB43" i="64"/>
  <c r="AY54" i="64"/>
  <c r="BA43" i="64"/>
  <c r="AZ43" i="64"/>
  <c r="AX54" i="64"/>
  <c r="AY38" i="64"/>
  <c r="AY43" i="64"/>
  <c r="AX38" i="64"/>
  <c r="AX43" i="64"/>
  <c r="AW54" i="64"/>
  <c r="AW43" i="64"/>
  <c r="AV43" i="64"/>
  <c r="AV54" i="64"/>
  <c r="AD36" i="64"/>
  <c r="AE54" i="64"/>
  <c r="L54" i="64"/>
  <c r="K54" i="64"/>
  <c r="F54" i="64"/>
  <c r="AY53" i="64"/>
  <c r="AX53" i="64"/>
  <c r="AW53" i="64"/>
  <c r="AV53" i="64"/>
  <c r="AC36" i="64"/>
  <c r="AE53" i="64"/>
  <c r="AB36" i="64"/>
  <c r="AE52" i="64"/>
  <c r="AE36" i="64"/>
  <c r="AE51" i="64"/>
  <c r="AD35" i="64"/>
  <c r="AE50" i="64"/>
  <c r="AC35" i="64"/>
  <c r="AE49" i="64"/>
  <c r="AY48" i="64"/>
  <c r="AX48" i="64"/>
  <c r="AW48" i="64"/>
  <c r="AV48" i="64"/>
  <c r="AB35" i="64"/>
  <c r="AE48" i="64"/>
  <c r="L48" i="64"/>
  <c r="K48" i="64"/>
  <c r="F48" i="64"/>
  <c r="AE35" i="64"/>
  <c r="AE47" i="64"/>
  <c r="AC46" i="64"/>
  <c r="L46" i="64"/>
  <c r="K46" i="64"/>
  <c r="F46" i="64"/>
  <c r="L44" i="64"/>
  <c r="K44" i="64"/>
  <c r="F44" i="64"/>
  <c r="L43" i="64"/>
  <c r="K43" i="64"/>
  <c r="F43" i="64"/>
  <c r="L42" i="64"/>
  <c r="K42" i="64"/>
  <c r="F42" i="64"/>
  <c r="L40" i="64"/>
  <c r="K40" i="64"/>
  <c r="F40" i="64"/>
  <c r="L39" i="64"/>
  <c r="K39" i="64"/>
  <c r="F39" i="64"/>
  <c r="BU38" i="64"/>
  <c r="BT38" i="64"/>
  <c r="BS38" i="64"/>
  <c r="BR38" i="64"/>
  <c r="L38" i="64"/>
  <c r="K38" i="64"/>
  <c r="F38" i="64"/>
  <c r="BU37" i="64"/>
  <c r="BT37" i="64"/>
  <c r="BS37" i="64"/>
  <c r="BR37" i="64"/>
  <c r="L37" i="64"/>
  <c r="K37" i="64"/>
  <c r="F37" i="64"/>
  <c r="BU36" i="64"/>
  <c r="BT36" i="64"/>
  <c r="BS36" i="64"/>
  <c r="BR36" i="64"/>
  <c r="L36" i="64"/>
  <c r="K36" i="64"/>
  <c r="F36" i="64"/>
  <c r="L35" i="64"/>
  <c r="K35" i="64"/>
  <c r="F35" i="64"/>
  <c r="L34" i="64"/>
  <c r="K34" i="64"/>
  <c r="F34" i="64"/>
  <c r="BU33" i="64"/>
  <c r="BT33" i="64"/>
  <c r="BS33" i="64"/>
  <c r="BR33" i="64"/>
  <c r="L33" i="64"/>
  <c r="K33" i="64"/>
  <c r="F33" i="64"/>
  <c r="BU32" i="64"/>
  <c r="BT32" i="64"/>
  <c r="BS32" i="64"/>
  <c r="BR32" i="64"/>
  <c r="AI32" i="64"/>
  <c r="AE32" i="64"/>
  <c r="L32" i="64"/>
  <c r="K32" i="64"/>
  <c r="F32" i="64"/>
  <c r="BU31" i="64"/>
  <c r="BT31" i="64"/>
  <c r="BS31" i="64"/>
  <c r="BR31" i="64"/>
  <c r="AI31" i="64"/>
  <c r="AE31" i="64"/>
  <c r="L31" i="64"/>
  <c r="K31" i="64"/>
  <c r="F31" i="64"/>
  <c r="AZ30" i="64"/>
  <c r="AY30" i="64"/>
  <c r="AX30" i="64"/>
  <c r="AW30" i="64"/>
  <c r="AI30" i="64"/>
  <c r="AE30" i="64"/>
  <c r="AZ29" i="64"/>
  <c r="AY29" i="64"/>
  <c r="AX29" i="64"/>
  <c r="AW29" i="64"/>
  <c r="L29" i="64"/>
  <c r="K29" i="64"/>
  <c r="F29" i="64"/>
  <c r="AZ28" i="64"/>
  <c r="AY28" i="64"/>
  <c r="AX28" i="64"/>
  <c r="AW28" i="64"/>
  <c r="BR27" i="64"/>
  <c r="BS27" i="64"/>
  <c r="BT27" i="64"/>
  <c r="BU27" i="64"/>
  <c r="BV27" i="64"/>
  <c r="AZ27" i="64"/>
  <c r="AY27" i="64"/>
  <c r="AX27" i="64"/>
  <c r="AW27" i="64"/>
  <c r="L26" i="64"/>
  <c r="K26" i="64"/>
  <c r="F26" i="64"/>
  <c r="L25" i="64"/>
  <c r="K25" i="64"/>
  <c r="F25" i="64"/>
  <c r="CD24" i="64"/>
  <c r="CC24" i="64"/>
  <c r="L24" i="64"/>
  <c r="K24" i="64"/>
  <c r="F24" i="64"/>
  <c r="AF23" i="64"/>
  <c r="AE23" i="64"/>
  <c r="AD23" i="64"/>
  <c r="AC23" i="64"/>
  <c r="L23" i="64"/>
  <c r="K23" i="64"/>
  <c r="F23" i="64"/>
  <c r="CD22" i="64"/>
  <c r="CC22" i="64"/>
  <c r="AF22" i="64"/>
  <c r="AE22" i="64"/>
  <c r="AD22" i="64"/>
  <c r="AC22" i="64"/>
  <c r="L22" i="64"/>
  <c r="K22" i="64"/>
  <c r="F22" i="64"/>
  <c r="AF21" i="64"/>
  <c r="AE21" i="64"/>
  <c r="AD21" i="64"/>
  <c r="AC21" i="64"/>
  <c r="BV20" i="64"/>
  <c r="BW20" i="64"/>
  <c r="BX20" i="64"/>
  <c r="BY20" i="64"/>
  <c r="CD20" i="64"/>
  <c r="CC20" i="64"/>
  <c r="CB20" i="64"/>
  <c r="AF20" i="64"/>
  <c r="AE20" i="64"/>
  <c r="AD20" i="64"/>
  <c r="AC20" i="64"/>
  <c r="L20" i="64"/>
  <c r="K20" i="64"/>
  <c r="F20" i="64"/>
  <c r="BV19" i="64"/>
  <c r="BW19" i="64"/>
  <c r="BX19" i="64"/>
  <c r="BY19" i="64"/>
  <c r="CB19" i="64"/>
  <c r="BV18" i="64"/>
  <c r="BW18" i="64"/>
  <c r="BX18" i="64"/>
  <c r="BY18" i="64"/>
  <c r="CD18" i="64"/>
  <c r="CC18" i="64"/>
  <c r="CB18" i="64"/>
  <c r="L18" i="64"/>
  <c r="K18" i="64"/>
  <c r="F18" i="64"/>
  <c r="BV17" i="64"/>
  <c r="BW17" i="64"/>
  <c r="BX17" i="64"/>
  <c r="BY17" i="64"/>
  <c r="CB17" i="64"/>
  <c r="L17" i="64"/>
  <c r="K17" i="64"/>
  <c r="F17" i="64"/>
  <c r="BV16" i="64"/>
  <c r="BW16" i="64"/>
  <c r="BX16" i="64"/>
  <c r="BY16" i="64"/>
  <c r="CD16" i="64"/>
  <c r="CC16" i="64"/>
  <c r="CB16" i="64"/>
  <c r="AF16" i="64"/>
  <c r="AE16" i="64"/>
  <c r="AD16" i="64"/>
  <c r="AC16" i="64"/>
  <c r="L16" i="64"/>
  <c r="K16" i="64"/>
  <c r="F16" i="64"/>
  <c r="BV15" i="64"/>
  <c r="BW15" i="64"/>
  <c r="BX15" i="64"/>
  <c r="BY15" i="64"/>
  <c r="CB15" i="64"/>
  <c r="AF15" i="64"/>
  <c r="AE15" i="64"/>
  <c r="AD15" i="64"/>
  <c r="AC15" i="64"/>
  <c r="BV14" i="64"/>
  <c r="BW14" i="64"/>
  <c r="BX14" i="64"/>
  <c r="BY14" i="64"/>
  <c r="CD14" i="64"/>
  <c r="CC14" i="64"/>
  <c r="CB14" i="64"/>
  <c r="AF14" i="64"/>
  <c r="AE14" i="64"/>
  <c r="AD14" i="64"/>
  <c r="AC14" i="64"/>
  <c r="L14" i="64"/>
  <c r="K14" i="64"/>
  <c r="F14" i="64"/>
  <c r="BV13" i="64"/>
  <c r="BW13" i="64"/>
  <c r="BX13" i="64"/>
  <c r="BY13" i="64"/>
  <c r="CB13" i="64"/>
  <c r="AF13" i="64"/>
  <c r="AE13" i="64"/>
  <c r="AD13" i="64"/>
  <c r="AC13" i="64"/>
  <c r="BV12" i="64"/>
  <c r="BW12" i="64"/>
  <c r="BX12" i="64"/>
  <c r="BY12" i="64"/>
  <c r="CD12" i="64"/>
  <c r="CC12" i="64"/>
  <c r="CB12" i="64"/>
  <c r="L12" i="64"/>
  <c r="K12" i="64"/>
  <c r="F12" i="64"/>
  <c r="BV11" i="64"/>
  <c r="BW11" i="64"/>
  <c r="BX11" i="64"/>
  <c r="BY11" i="64"/>
  <c r="CB11" i="64"/>
  <c r="BV10" i="64"/>
  <c r="BW10" i="64"/>
  <c r="BX10" i="64"/>
  <c r="BY10" i="64"/>
  <c r="CD10" i="64"/>
  <c r="CC10" i="64"/>
  <c r="CB10" i="64"/>
  <c r="BD10" i="64"/>
  <c r="BC10" i="64"/>
  <c r="BB10" i="64"/>
  <c r="BA10" i="64"/>
  <c r="AZ10" i="64"/>
  <c r="AY10" i="64"/>
  <c r="AX10" i="64"/>
  <c r="AW10" i="64"/>
  <c r="L10" i="64"/>
  <c r="K10" i="64"/>
  <c r="F10" i="64"/>
  <c r="BV9" i="64"/>
  <c r="BW9" i="64"/>
  <c r="BX9" i="64"/>
  <c r="BY9" i="64"/>
  <c r="CB9" i="64"/>
  <c r="BM9" i="64"/>
  <c r="BI9" i="64"/>
  <c r="BD9" i="64"/>
  <c r="BC9" i="64"/>
  <c r="BB9" i="64"/>
  <c r="BA9" i="64"/>
  <c r="AZ9" i="64"/>
  <c r="AY9" i="64"/>
  <c r="AX9" i="64"/>
  <c r="AW9" i="64"/>
  <c r="L8" i="64"/>
  <c r="L9" i="64"/>
  <c r="K8" i="64"/>
  <c r="K9" i="64"/>
  <c r="F8" i="64"/>
  <c r="F9" i="64"/>
  <c r="BD8" i="64"/>
  <c r="BC8" i="64"/>
  <c r="BB8" i="64"/>
  <c r="BA8" i="64"/>
  <c r="AZ8" i="64"/>
  <c r="AY8" i="64"/>
  <c r="AX8" i="64"/>
  <c r="AW8" i="64"/>
  <c r="BD7" i="64"/>
  <c r="BC7" i="64"/>
  <c r="BB7" i="64"/>
  <c r="BA7" i="64"/>
  <c r="AZ7" i="64"/>
  <c r="AY7" i="64"/>
  <c r="AX7" i="64"/>
  <c r="AW7" i="64"/>
  <c r="L7" i="64"/>
  <c r="K7" i="64"/>
  <c r="F7" i="64"/>
  <c r="L6" i="64"/>
  <c r="K6" i="64"/>
  <c r="F6" i="64"/>
  <c r="B23" i="55"/>
  <c r="K49" i="55"/>
  <c r="L49" i="55"/>
  <c r="G15" i="55"/>
  <c r="J49" i="55"/>
  <c r="I49" i="55"/>
  <c r="H11" i="55"/>
  <c r="H49" i="55"/>
  <c r="B9" i="55"/>
  <c r="G49" i="55"/>
  <c r="G8" i="55"/>
  <c r="F49" i="55"/>
  <c r="B8" i="55"/>
  <c r="E49" i="55"/>
  <c r="C15" i="55"/>
  <c r="G19" i="55"/>
  <c r="E31" i="55"/>
  <c r="E33" i="55"/>
  <c r="E35" i="55"/>
  <c r="E37" i="55"/>
  <c r="C31" i="55"/>
  <c r="B31" i="55"/>
  <c r="E23" i="55"/>
  <c r="E25" i="55"/>
  <c r="E27" i="55"/>
  <c r="E29" i="55"/>
  <c r="G12" i="55"/>
  <c r="G9" i="55"/>
  <c r="G7" i="55"/>
  <c r="E12" i="55"/>
  <c r="E9" i="55"/>
  <c r="C23" i="55"/>
  <c r="Z12" i="63"/>
  <c r="Z13" i="63"/>
  <c r="Z15" i="63"/>
  <c r="E9" i="63"/>
  <c r="D9" i="63"/>
  <c r="E8" i="63"/>
  <c r="D8" i="63"/>
  <c r="E7" i="63"/>
  <c r="D7" i="63"/>
  <c r="M6" i="63"/>
  <c r="I6" i="63"/>
  <c r="E6" i="63"/>
  <c r="D6" i="63"/>
  <c r="B6" i="63"/>
  <c r="C19" i="55"/>
  <c r="B19" i="55"/>
  <c r="H14" i="55"/>
  <c r="E19" i="55"/>
  <c r="E15" i="55"/>
  <c r="V12" i="55"/>
  <c r="V9" i="55"/>
  <c r="N13" i="60"/>
  <c r="O13" i="60"/>
  <c r="P13" i="60"/>
  <c r="S11" i="60"/>
  <c r="R13" i="60"/>
  <c r="R28" i="60"/>
  <c r="F58" i="60"/>
  <c r="R27" i="60"/>
  <c r="F57" i="60"/>
  <c r="R26" i="60"/>
  <c r="F56" i="60"/>
  <c r="R25" i="60"/>
  <c r="F55" i="60"/>
  <c r="R24" i="60"/>
  <c r="F54" i="60"/>
  <c r="R23" i="60"/>
  <c r="F53" i="60"/>
  <c r="R22" i="60"/>
  <c r="F52" i="60"/>
  <c r="R21" i="60"/>
  <c r="F51" i="60"/>
  <c r="R20" i="60"/>
  <c r="F50" i="60"/>
  <c r="R19" i="60"/>
  <c r="F49" i="60"/>
  <c r="R18" i="60"/>
  <c r="F48" i="60"/>
  <c r="R17" i="60"/>
  <c r="F47" i="60"/>
  <c r="R16" i="60"/>
  <c r="F46" i="60"/>
  <c r="R15" i="60"/>
  <c r="F45" i="60"/>
  <c r="R14" i="60"/>
  <c r="F44" i="60"/>
  <c r="F43" i="60"/>
  <c r="N12" i="60"/>
  <c r="O12" i="60"/>
  <c r="P12" i="60"/>
  <c r="R12" i="60"/>
  <c r="F42" i="60"/>
  <c r="N11" i="60"/>
  <c r="O11" i="60"/>
  <c r="P11" i="60"/>
  <c r="R11" i="60"/>
  <c r="F41" i="60"/>
  <c r="N10" i="60"/>
  <c r="O10" i="60"/>
  <c r="P10" i="60"/>
  <c r="R10" i="60"/>
  <c r="F40" i="60"/>
  <c r="N9" i="60"/>
  <c r="O9" i="60"/>
  <c r="P9" i="60"/>
  <c r="R9" i="60"/>
  <c r="F39" i="60"/>
  <c r="N8" i="60"/>
  <c r="O8" i="60"/>
  <c r="P8" i="60"/>
  <c r="R8" i="60"/>
  <c r="F38" i="60"/>
  <c r="N7" i="60"/>
  <c r="O7" i="60"/>
  <c r="P7" i="60"/>
  <c r="R7" i="60"/>
  <c r="F37" i="60"/>
  <c r="N6" i="60"/>
  <c r="O6" i="60"/>
  <c r="P6" i="60"/>
  <c r="R6" i="60"/>
  <c r="F36" i="60"/>
  <c r="L21" i="60"/>
  <c r="L22" i="60"/>
  <c r="L23" i="60"/>
  <c r="L24" i="60"/>
  <c r="L25" i="60"/>
  <c r="L26" i="60"/>
  <c r="L27" i="60"/>
  <c r="L28" i="60"/>
  <c r="N28" i="60"/>
  <c r="O28" i="60"/>
  <c r="P28" i="60"/>
  <c r="Q28" i="60"/>
  <c r="F28" i="60"/>
  <c r="N27" i="60"/>
  <c r="O27" i="60"/>
  <c r="P27" i="60"/>
  <c r="Q27" i="60"/>
  <c r="F27" i="60"/>
  <c r="N26" i="60"/>
  <c r="O26" i="60"/>
  <c r="P26" i="60"/>
  <c r="Q26" i="60"/>
  <c r="F26" i="60"/>
  <c r="N25" i="60"/>
  <c r="O25" i="60"/>
  <c r="P25" i="60"/>
  <c r="Q25" i="60"/>
  <c r="F25" i="60"/>
  <c r="N24" i="60"/>
  <c r="O24" i="60"/>
  <c r="P24" i="60"/>
  <c r="Q24" i="60"/>
  <c r="F24" i="60"/>
  <c r="N23" i="60"/>
  <c r="O23" i="60"/>
  <c r="P23" i="60"/>
  <c r="Q23" i="60"/>
  <c r="F23" i="60"/>
  <c r="N22" i="60"/>
  <c r="O22" i="60"/>
  <c r="P22" i="60"/>
  <c r="Q22" i="60"/>
  <c r="F22" i="60"/>
  <c r="N21" i="60"/>
  <c r="O21" i="60"/>
  <c r="P21" i="60"/>
  <c r="Q21" i="60"/>
  <c r="F21" i="60"/>
  <c r="N20" i="60"/>
  <c r="O20" i="60"/>
  <c r="P20" i="60"/>
  <c r="Q20" i="60"/>
  <c r="F20" i="60"/>
  <c r="N19" i="60"/>
  <c r="O19" i="60"/>
  <c r="P19" i="60"/>
  <c r="Q19" i="60"/>
  <c r="F19" i="60"/>
  <c r="N18" i="60"/>
  <c r="O18" i="60"/>
  <c r="P18" i="60"/>
  <c r="Q18" i="60"/>
  <c r="F18" i="60"/>
  <c r="N17" i="60"/>
  <c r="O17" i="60"/>
  <c r="P17" i="60"/>
  <c r="Q17" i="60"/>
  <c r="F17" i="60"/>
  <c r="N16" i="60"/>
  <c r="O16" i="60"/>
  <c r="P16" i="60"/>
  <c r="Q16" i="60"/>
  <c r="F16" i="60"/>
  <c r="N15" i="60"/>
  <c r="O15" i="60"/>
  <c r="P15" i="60"/>
  <c r="Q15" i="60"/>
  <c r="F15" i="60"/>
  <c r="N14" i="60"/>
  <c r="O14" i="60"/>
  <c r="P14" i="60"/>
  <c r="Q14" i="60"/>
  <c r="F14" i="60"/>
  <c r="Q13" i="60"/>
  <c r="F13" i="60"/>
  <c r="Q12" i="60"/>
  <c r="F12" i="60"/>
  <c r="Q11" i="60"/>
  <c r="F11" i="60"/>
  <c r="Q10" i="60"/>
  <c r="F10" i="60"/>
  <c r="Q9" i="60"/>
  <c r="F9" i="60"/>
  <c r="Q8" i="60"/>
  <c r="F8" i="60"/>
  <c r="Q7" i="60"/>
  <c r="F7" i="60"/>
  <c r="Q6" i="60"/>
  <c r="F6" i="60"/>
  <c r="O5" i="60"/>
  <c r="P5" i="60"/>
  <c r="R5" i="60"/>
  <c r="Q5" i="60"/>
  <c r="B12" i="55"/>
  <c r="C12" i="55"/>
  <c r="C9" i="55"/>
  <c r="C8" i="55"/>
  <c r="C7" i="55"/>
  <c r="B7" i="55"/>
  <c r="F13" i="55"/>
  <c r="F10"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C4" authorId="0" shapeId="0" xr:uid="{BE40A18A-EA0C-4913-B329-9014CCAEFB1F}">
      <text>
        <r>
          <rPr>
            <sz val="8"/>
            <color indexed="81"/>
            <rFont val="Tahoma"/>
            <family val="2"/>
          </rPr>
          <t>With this character *, this column is ignored from VEDA.
It is just useful for your information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Iben Moll Rasmussen</author>
    <author>Mikkel Bosack Simonsen</author>
  </authors>
  <commentList>
    <comment ref="J5" authorId="0" shapeId="0" xr:uid="{4A8F3876-8199-4F4B-8EF2-7170842481EA}">
      <text>
        <r>
          <rPr>
            <b/>
            <sz val="9"/>
            <color indexed="81"/>
            <rFont val="Tahoma"/>
            <family val="2"/>
          </rPr>
          <t>Iben Moll Rasmussen:</t>
        </r>
        <r>
          <rPr>
            <sz val="9"/>
            <color indexed="81"/>
            <rFont val="Tahoma"/>
            <family val="2"/>
          </rPr>
          <t xml:space="preserve">
What does this mean?</t>
        </r>
      </text>
    </comment>
    <comment ref="J6" authorId="1" shapeId="0" xr:uid="{BBFEFAA7-E4DA-44DB-B4E0-5A265B945229}">
      <text>
        <r>
          <rPr>
            <b/>
            <sz val="9"/>
            <color indexed="81"/>
            <rFont val="Tahoma"/>
            <family val="2"/>
          </rPr>
          <t>Mikkel Bosack Simonsen:</t>
        </r>
        <r>
          <rPr>
            <sz val="9"/>
            <color indexed="81"/>
            <rFont val="Tahoma"/>
            <family val="2"/>
          </rPr>
          <t xml:space="preserve">
asummed similar to ELC HP with ambient temperature
</t>
        </r>
      </text>
    </comment>
    <comment ref="K6" authorId="1" shapeId="0" xr:uid="{72D1729D-25AE-4E98-A04A-0B664752109E}">
      <text>
        <r>
          <rPr>
            <b/>
            <sz val="9"/>
            <color indexed="81"/>
            <rFont val="Tahoma"/>
            <family val="2"/>
          </rPr>
          <t>Mikkel Bosack Simonsen:</t>
        </r>
        <r>
          <rPr>
            <sz val="9"/>
            <color indexed="81"/>
            <rFont val="Tahoma"/>
            <family val="2"/>
          </rPr>
          <t xml:space="preserve">
asummed similar to ELC HP with ambient temperature</t>
        </r>
      </text>
    </comment>
    <comment ref="L6" authorId="1" shapeId="0" xr:uid="{3A9910CE-D771-41E8-AAAA-B99CBC4C376F}">
      <text>
        <r>
          <rPr>
            <b/>
            <sz val="9"/>
            <color indexed="81"/>
            <rFont val="Tahoma"/>
            <family val="2"/>
          </rPr>
          <t>Mikkel Bosack Simonsen:</t>
        </r>
        <r>
          <rPr>
            <sz val="9"/>
            <color indexed="81"/>
            <rFont val="Tahoma"/>
            <family val="2"/>
          </rPr>
          <t xml:space="preserve">
asummed similar to ELC HP with ambient temperature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%displayname%</author>
  </authors>
  <commentList>
    <comment ref="H2" authorId="0" shapeId="0" xr:uid="{17793DAF-6100-4F8D-8EEB-5109CF7E7A9F}">
      <text>
        <r>
          <rPr>
            <sz val="8"/>
            <color indexed="81"/>
            <rFont val="Tahoma"/>
            <family val="2"/>
          </rPr>
          <t>Define the qualifiers based upon commodity set + name + descriptions, according to both include and exclude specifications.</t>
        </r>
      </text>
    </comment>
    <comment ref="M3" authorId="1" shapeId="0" xr:uid="{CBC21502-D55A-46B2-B665-AB0750471D7E}">
      <text>
        <r>
          <rPr>
            <b/>
            <sz val="9"/>
            <color indexed="81"/>
            <rFont val="Tahoma"/>
            <family val="2"/>
          </rPr>
          <t>Alessandro:</t>
        </r>
        <r>
          <rPr>
            <sz val="9"/>
            <color indexed="81"/>
            <rFont val="Tahoma"/>
            <family val="2"/>
          </rPr>
          <t xml:space="preserve">
Values of the projection comes from an anticipation of Steffen</t>
        </r>
      </text>
    </comment>
    <comment ref="O4" authorId="1" shapeId="0" xr:uid="{2DF2F48C-979B-4270-88B4-52630153EA0E}">
      <text>
        <r>
          <rPr>
            <b/>
            <sz val="9"/>
            <color indexed="81"/>
            <rFont val="Tahoma"/>
            <family val="2"/>
          </rPr>
          <t>Alessandro:</t>
        </r>
        <r>
          <rPr>
            <sz val="9"/>
            <color indexed="81"/>
            <rFont val="Tahoma"/>
            <family val="2"/>
          </rPr>
          <t xml:space="preserve">
Estimated power of IT components (servers, disks, ports) and power supply systems (UPSs, PDUs). 
This number includes everything that is not the cooling system
</t>
        </r>
      </text>
    </comment>
    <comment ref="P4" authorId="1" shapeId="0" xr:uid="{FEF7D245-8A0B-49FF-BF44-D4E452750308}">
      <text>
        <r>
          <rPr>
            <b/>
            <sz val="9"/>
            <color indexed="81"/>
            <rFont val="Tahoma"/>
            <family val="2"/>
          </rPr>
          <t>Alessandro:</t>
        </r>
        <r>
          <rPr>
            <sz val="9"/>
            <color indexed="81"/>
            <rFont val="Tahoma"/>
            <family val="2"/>
          </rPr>
          <t xml:space="preserve">
Energy projection comes from hypothesis that data centers work always at maximum power</t>
        </r>
      </text>
    </comment>
    <comment ref="S7" authorId="1" shapeId="0" xr:uid="{51097EE4-DDAE-4589-9AD0-2F8AA8D5F3CB}">
      <text>
        <r>
          <rPr>
            <b/>
            <sz val="9"/>
            <color indexed="81"/>
            <rFont val="Tahoma"/>
            <family val="2"/>
          </rPr>
          <t>Alessandro:</t>
        </r>
        <r>
          <rPr>
            <sz val="9"/>
            <color indexed="81"/>
            <rFont val="Tahoma"/>
            <family val="2"/>
          </rPr>
          <t xml:space="preserve">
Assumption based on EIA of Viborg data center (made by COWI) and confirmed by Google and Facebook environmental report</t>
        </r>
      </text>
    </comment>
    <comment ref="S10" authorId="1" shapeId="0" xr:uid="{26C505BF-0BB2-4AA4-9073-461EF0915604}">
      <text>
        <r>
          <rPr>
            <b/>
            <sz val="9"/>
            <color indexed="81"/>
            <rFont val="Tahoma"/>
            <family val="2"/>
          </rPr>
          <t>Alessandro:</t>
        </r>
        <r>
          <rPr>
            <sz val="9"/>
            <color indexed="81"/>
            <rFont val="Tahoma"/>
            <family val="2"/>
          </rPr>
          <t xml:space="preserve">
The only Large Data Center to be Decentral is Viborg, whose IT installed power is 160 MW when fully operative in 2025 (according to the EIA).
Assumption that the data centers coming after 2025 will be in central location (Fredericia, Aabenraa...)</t>
        </r>
      </text>
    </comment>
    <comment ref="H32" authorId="0" shapeId="0" xr:uid="{D6DEDC5B-F86B-4385-AFB1-C533F7427D77}">
      <text>
        <r>
          <rPr>
            <sz val="8"/>
            <color indexed="81"/>
            <rFont val="Tahoma"/>
            <family val="2"/>
          </rPr>
          <t>Define the qualifiers based upon commodity set + name + descriptions, according to both include and exclude specifications.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Hareas1" type="6" refreshedVersion="4" background="1" saveData="1">
    <textPr codePage="65001" sourceFile="\\dtu-storage\stpet\Documents\Stefan\BBR\Waste heat\DHareas.csv" comma="1">
      <textFields count="7">
        <textField/>
        <textField/>
        <textField/>
        <textField/>
        <textField/>
        <textField/>
        <textField/>
      </textFields>
    </textPr>
  </connection>
</connections>
</file>

<file path=xl/sharedStrings.xml><?xml version="1.0" encoding="utf-8"?>
<sst xmlns="http://schemas.openxmlformats.org/spreadsheetml/2006/main" count="2716" uniqueCount="989">
  <si>
    <t>Technology</t>
  </si>
  <si>
    <t>Note</t>
  </si>
  <si>
    <t>Ref</t>
  </si>
  <si>
    <t>Energy/technical data</t>
  </si>
  <si>
    <t>Heat production capacity for one unit (kW)</t>
  </si>
  <si>
    <t>A</t>
  </si>
  <si>
    <t>Expected share of space heating demand covered by unit (%)</t>
  </si>
  <si>
    <t>Expected share of hot tap water demand covered by unit (%)</t>
  </si>
  <si>
    <t>Total efficiency, annual average, net (%)</t>
  </si>
  <si>
    <t>Technical lifetime (years)</t>
  </si>
  <si>
    <t>Environment</t>
  </si>
  <si>
    <t>C</t>
  </si>
  <si>
    <t>Particles (g per GJ fuel)</t>
  </si>
  <si>
    <t>D</t>
  </si>
  <si>
    <t>Financial data</t>
  </si>
  <si>
    <t>Specific investment (1000€/kW)</t>
  </si>
  <si>
    <t>Specific investment (1000€/unit)</t>
  </si>
  <si>
    <t>F</t>
  </si>
  <si>
    <t>- hereof equipment (%)</t>
  </si>
  <si>
    <t>70</t>
  </si>
  <si>
    <t>- hereof installation (%)</t>
  </si>
  <si>
    <t>30</t>
  </si>
  <si>
    <t>Possible additional specific investment  (1000€/unit)</t>
  </si>
  <si>
    <t>Variable O&amp;M (€/GJ)</t>
  </si>
  <si>
    <t>G</t>
  </si>
  <si>
    <t>-</t>
  </si>
  <si>
    <t>H</t>
  </si>
  <si>
    <t>Apartment complex, existing and new building</t>
  </si>
  <si>
    <t>District heating substation</t>
  </si>
  <si>
    <t>B</t>
  </si>
  <si>
    <t>Fixed O&amp;M (€/unit/year)</t>
  </si>
  <si>
    <t>2, 4</t>
  </si>
  <si>
    <t>E</t>
  </si>
  <si>
    <t>Construction time (years)</t>
  </si>
  <si>
    <t>kW</t>
  </si>
  <si>
    <t>Currency</t>
  </si>
  <si>
    <t>START</t>
  </si>
  <si>
    <t>EFF</t>
  </si>
  <si>
    <t>LIFE</t>
  </si>
  <si>
    <t>INVCOST</t>
  </si>
  <si>
    <t>FIXOM</t>
  </si>
  <si>
    <t>VAROM</t>
  </si>
  <si>
    <t>CAP2ACT</t>
  </si>
  <si>
    <t>AFA</t>
  </si>
  <si>
    <t>Factor</t>
  </si>
  <si>
    <t>CH4 (g per GJ fuel)</t>
  </si>
  <si>
    <t>N2O (g per GJ fuel)</t>
  </si>
  <si>
    <t>TechName</t>
  </si>
  <si>
    <t>*TechDesc</t>
  </si>
  <si>
    <t>Comm-IN</t>
  </si>
  <si>
    <t>Comm-OUT</t>
  </si>
  <si>
    <t>Electricity Indicator</t>
  </si>
  <si>
    <t>Peak Monitoring</t>
  </si>
  <si>
    <t>Timeslice Level</t>
  </si>
  <si>
    <t>Sense of the Balance EQN.</t>
  </si>
  <si>
    <t>Unit</t>
  </si>
  <si>
    <t>Commodity Description</t>
  </si>
  <si>
    <t>Commodity Name</t>
  </si>
  <si>
    <t>Region Name</t>
  </si>
  <si>
    <t>*Commodity Set Membership</t>
  </si>
  <si>
    <t>Ctype</t>
  </si>
  <si>
    <t>PeakTS</t>
  </si>
  <si>
    <t>CTSLvl</t>
  </si>
  <si>
    <t>LimType</t>
  </si>
  <si>
    <t>CommDesc</t>
  </si>
  <si>
    <t>CommName</t>
  </si>
  <si>
    <t>Region</t>
  </si>
  <si>
    <t>CSet</t>
  </si>
  <si>
    <t>~FI_Comm</t>
  </si>
  <si>
    <t>MW</t>
  </si>
  <si>
    <t>PJ</t>
  </si>
  <si>
    <t>Vintage Tracking</t>
  </si>
  <si>
    <t>Primary Commodity Group</t>
  </si>
  <si>
    <t>TimeSlice level of Process Activity</t>
  </si>
  <si>
    <t>Capacity Unit</t>
  </si>
  <si>
    <t>Activity Unit</t>
  </si>
  <si>
    <t>Technology Description</t>
  </si>
  <si>
    <t>Technology Name</t>
  </si>
  <si>
    <t>*Process Set Membership</t>
  </si>
  <si>
    <t>Vintage</t>
  </si>
  <si>
    <t>PrimaryCG</t>
  </si>
  <si>
    <t>Tslvl</t>
  </si>
  <si>
    <t>Tcap</t>
  </si>
  <si>
    <t>Tact</t>
  </si>
  <si>
    <t>TechDesc</t>
  </si>
  <si>
    <t>Sets</t>
  </si>
  <si>
    <t>~FI_Process</t>
  </si>
  <si>
    <t>~FI_T</t>
  </si>
  <si>
    <t>DMD</t>
  </si>
  <si>
    <t>Date</t>
  </si>
  <si>
    <t>Name</t>
  </si>
  <si>
    <t>Sheet Name</t>
  </si>
  <si>
    <t>Cells</t>
  </si>
  <si>
    <t>Comments</t>
  </si>
  <si>
    <t>Pja</t>
  </si>
  <si>
    <t>DAYNITE</t>
  </si>
  <si>
    <t>Uncertainty (2020)</t>
  </si>
  <si>
    <t>Uncertainty (2050)</t>
  </si>
  <si>
    <t>Lower</t>
  </si>
  <si>
    <t>Upper</t>
  </si>
  <si>
    <t>Total efficiency, net (%), name plate</t>
  </si>
  <si>
    <t>Electricity consumption for pumps etc. (% of heat gen)</t>
  </si>
  <si>
    <t>Forced outage (%)</t>
  </si>
  <si>
    <t>Planned outage (weeks per year)</t>
  </si>
  <si>
    <t>Regulation ability</t>
  </si>
  <si>
    <t>Primary regulation (% per 30 seconds)</t>
  </si>
  <si>
    <t>Secondary regulation (% per minute)</t>
  </si>
  <si>
    <t>Minimum load (% of full load)</t>
  </si>
  <si>
    <t>Warm start-up time (hours)</t>
  </si>
  <si>
    <t>Cold start-up time (hours)</t>
  </si>
  <si>
    <r>
      <t>SO</t>
    </r>
    <r>
      <rPr>
        <vertAlign val="subscript"/>
        <sz val="9"/>
        <rFont val="Arial"/>
        <family val="2"/>
      </rPr>
      <t>2</t>
    </r>
    <r>
      <rPr>
        <sz val="9"/>
        <rFont val="Arial"/>
        <family val="2"/>
      </rPr>
      <t xml:space="preserve"> (g per GJ fuel) </t>
    </r>
  </si>
  <si>
    <r>
      <t>NO</t>
    </r>
    <r>
      <rPr>
        <vertAlign val="subscript"/>
        <sz val="9"/>
        <rFont val="Arial"/>
        <family val="2"/>
      </rPr>
      <t>X</t>
    </r>
    <r>
      <rPr>
        <sz val="9"/>
        <rFont val="Arial"/>
        <family val="2"/>
      </rPr>
      <t xml:space="preserve"> (g per GJ fuel) </t>
    </r>
  </si>
  <si>
    <t xml:space="preserve">Financial data                                 </t>
  </si>
  <si>
    <t>Technology specific data</t>
  </si>
  <si>
    <t>CURR</t>
  </si>
  <si>
    <t>R</t>
  </si>
  <si>
    <t>S</t>
  </si>
  <si>
    <t>W</t>
  </si>
  <si>
    <t>MKr/MW</t>
  </si>
  <si>
    <t>MKr/PJ</t>
  </si>
  <si>
    <t>MKr12</t>
  </si>
  <si>
    <t>LDCFC</t>
  </si>
  <si>
    <t>Large Data Centers Facility - Central</t>
  </si>
  <si>
    <t>LDCFD</t>
  </si>
  <si>
    <t>Large Data Centers Facility - Decentral</t>
  </si>
  <si>
    <t>PRE</t>
  </si>
  <si>
    <t>FT-LDCELC</t>
  </si>
  <si>
    <t>Fuel Technology - Large Data Centers Electricity</t>
  </si>
  <si>
    <t>FT-LDCCSELC</t>
  </si>
  <si>
    <t>Fuel Technology - Large Data Centers Cooling System Electricity</t>
  </si>
  <si>
    <t>Comm-IN-A</t>
  </si>
  <si>
    <t>Comm-OUT-A</t>
  </si>
  <si>
    <t>Year</t>
  </si>
  <si>
    <t>VDA_FLOP</t>
  </si>
  <si>
    <t>PRC_CAPACT</t>
  </si>
  <si>
    <t>*Technology Name</t>
  </si>
  <si>
    <t>Input Commodity</t>
  </si>
  <si>
    <t>Auxiliary Input Commodity</t>
  </si>
  <si>
    <t>Output Commodity</t>
  </si>
  <si>
    <t>Auxiliary Output Commodity</t>
  </si>
  <si>
    <t>Efficiency</t>
  </si>
  <si>
    <t>Process Input/Output tied to activity</t>
  </si>
  <si>
    <t>Fixed O&amp;M Cost</t>
  </si>
  <si>
    <t>Variable O&amp;M Cost</t>
  </si>
  <si>
    <t>Lifetime of Process</t>
  </si>
  <si>
    <t>Capacity to Activity Factor</t>
  </si>
  <si>
    <t>*Unit</t>
  </si>
  <si>
    <t>PJ per PJ activity</t>
  </si>
  <si>
    <t>Years</t>
  </si>
  <si>
    <t>ELCC</t>
  </si>
  <si>
    <t>ELC</t>
  </si>
  <si>
    <t>DEM</t>
  </si>
  <si>
    <t>ELDCC</t>
  </si>
  <si>
    <t>Electricity Large Data Centers Demand - Central</t>
  </si>
  <si>
    <t>ELDCD</t>
  </si>
  <si>
    <t>Electricity Large Data Centers Demand - Decentral</t>
  </si>
  <si>
    <t>NRG</t>
  </si>
  <si>
    <t>LDCELC</t>
  </si>
  <si>
    <t>LDCCSELC</t>
  </si>
  <si>
    <t>LDCLTHC</t>
  </si>
  <si>
    <t>LDCLTHD</t>
  </si>
  <si>
    <t>comodity</t>
  </si>
  <si>
    <t>process</t>
  </si>
  <si>
    <t xml:space="preserve">RES explanation (example) </t>
  </si>
  <si>
    <t>commodity</t>
  </si>
  <si>
    <t>what do these numbers mean?</t>
  </si>
  <si>
    <t>*Description</t>
  </si>
  <si>
    <t>DEMAND~DKE</t>
  </si>
  <si>
    <t>DEMAND~DKW</t>
  </si>
  <si>
    <t>DEMAND~SE1</t>
  </si>
  <si>
    <t>DEMAND~SE2</t>
  </si>
  <si>
    <t>DEMAND~SE3</t>
  </si>
  <si>
    <t>DEMAND~SE4</t>
  </si>
  <si>
    <t>DEMAND~NO1</t>
  </si>
  <si>
    <t>DEMAND~NO2</t>
  </si>
  <si>
    <t>DEMAND~FI1</t>
  </si>
  <si>
    <t>DEMAND~FI2</t>
  </si>
  <si>
    <t>TimeSlice</t>
  </si>
  <si>
    <t>Attribute</t>
  </si>
  <si>
    <t>DKW</t>
  </si>
  <si>
    <t>DKE</t>
  </si>
  <si>
    <t>Cset_Set</t>
  </si>
  <si>
    <t>Cset_CN</t>
  </si>
  <si>
    <t>DEA's linear projection taken from 2026 (it will be probably present in COWI's report), while for the period 2017-2025 Energinet projection is kept:</t>
  </si>
  <si>
    <t>Total estimated power consumption [MWh]</t>
  </si>
  <si>
    <t>Total IT estimated power consumption [MWh]</t>
  </si>
  <si>
    <t>IT Installed power [MW]</t>
  </si>
  <si>
    <t>Annual IT Power consumption - Central [GWh]</t>
  </si>
  <si>
    <t>Annual IT Power consumption - Decentral [GWh]</t>
  </si>
  <si>
    <t>Usage profile assumption coming from "RenewIT" project (deliverable 4.5) [http://www.renewit-project.eu/documents/deliverable/]</t>
  </si>
  <si>
    <t>COM_PROJ</t>
  </si>
  <si>
    <t>Average daily load</t>
  </si>
  <si>
    <t>Hour</t>
  </si>
  <si>
    <t>Load</t>
  </si>
  <si>
    <t>Cooling system power (% of IT load)</t>
  </si>
  <si>
    <t>Percentage of Decentral DC until 2025</t>
  </si>
  <si>
    <t>Pset_PN</t>
  </si>
  <si>
    <t>LDCF*</t>
  </si>
  <si>
    <t>LDCLTH*</t>
  </si>
  <si>
    <t>Dmytro Romanchenko</t>
  </si>
  <si>
    <t>Composed this file (combined VT and SubRes info) based on the DataCenters representation in the TIMES-DK model</t>
  </si>
  <si>
    <t>Trans - Insert</t>
  </si>
  <si>
    <t>HETCLDCEH</t>
  </si>
  <si>
    <t>Large Data Centers Excess heat (20 degrees) to HP - Central</t>
  </si>
  <si>
    <t>HETDLDCEH</t>
  </si>
  <si>
    <t>Large Data Centers Excess heat (20 degrees) to HP - Decentral</t>
  </si>
  <si>
    <t>EXHLDCHPC</t>
  </si>
  <si>
    <t>YES</t>
  </si>
  <si>
    <t>EXHLDCHPD</t>
  </si>
  <si>
    <t>EXHLDCHXC</t>
  </si>
  <si>
    <t>EXHLDCHXD</t>
  </si>
  <si>
    <t>Electricity used by Large Data Centers - cooling</t>
  </si>
  <si>
    <t>Electricity used by Large Data Centers - operation</t>
  </si>
  <si>
    <t>Share-I~2015</t>
  </si>
  <si>
    <t>Share-I~2020</t>
  </si>
  <si>
    <t>Share-I~2030</t>
  </si>
  <si>
    <t>Share-I~2050</t>
  </si>
  <si>
    <t>Share-I~0</t>
  </si>
  <si>
    <t xml:space="preserve">LIFE </t>
  </si>
  <si>
    <t>ILED</t>
  </si>
  <si>
    <t>PEAK</t>
  </si>
  <si>
    <t>Starting Year</t>
  </si>
  <si>
    <t>Interpolation rule for Share</t>
  </si>
  <si>
    <t>Investment Cost</t>
  </si>
  <si>
    <t>Annual Availability Factor</t>
  </si>
  <si>
    <t>Construction time</t>
  </si>
  <si>
    <t>Fraction of capacity in peak eqn</t>
  </si>
  <si>
    <t>HETC</t>
  </si>
  <si>
    <t>MKr15</t>
  </si>
  <si>
    <t>HETD</t>
  </si>
  <si>
    <t>do we need to indicate all the regions here? Or are all of those processes and commodities applied to all of the regions if the "Region" cells are blank</t>
  </si>
  <si>
    <t>Comm</t>
  </si>
  <si>
    <t>*ELCC Input</t>
  </si>
  <si>
    <t>*Minimum capacity</t>
  </si>
  <si>
    <t>Peak</t>
  </si>
  <si>
    <t>Degrees of waste heat</t>
  </si>
  <si>
    <t>Electricity consumption</t>
  </si>
  <si>
    <t xml:space="preserve">Minimum capacity for technology </t>
  </si>
  <si>
    <t>Total cost of investment in new capacity</t>
  </si>
  <si>
    <t>Annual fixed O&amp;M cost</t>
  </si>
  <si>
    <t>Annual variable O&amp;M cost</t>
  </si>
  <si>
    <t>Units of activity/unit of capacity</t>
  </si>
  <si>
    <t>Annual availability/utilization factor</t>
  </si>
  <si>
    <t>Fraction of capacity in peak equations</t>
  </si>
  <si>
    <t>Technical life</t>
  </si>
  <si>
    <t>DKK/EU</t>
  </si>
  <si>
    <t>Data for the danish energy agency 2017 technology catalog</t>
  </si>
  <si>
    <r>
      <t>SO</t>
    </r>
    <r>
      <rPr>
        <vertAlign val="subscript"/>
        <sz val="9"/>
        <color theme="1"/>
        <rFont val="Arial"/>
        <family val="2"/>
      </rPr>
      <t>2</t>
    </r>
    <r>
      <rPr>
        <sz val="9"/>
        <color theme="1"/>
        <rFont val="Arial"/>
        <family val="2"/>
      </rPr>
      <t xml:space="preserve"> (g per GJ fuel)</t>
    </r>
  </si>
  <si>
    <r>
      <t>NO</t>
    </r>
    <r>
      <rPr>
        <vertAlign val="subscript"/>
        <sz val="9"/>
        <color theme="1"/>
        <rFont val="Arial"/>
        <family val="2"/>
      </rPr>
      <t>X</t>
    </r>
    <r>
      <rPr>
        <sz val="9"/>
        <color theme="1"/>
        <rFont val="Arial"/>
        <family val="2"/>
      </rPr>
      <t xml:space="preserve"> (g per GJ fuel)</t>
    </r>
  </si>
  <si>
    <r>
      <t>CH</t>
    </r>
    <r>
      <rPr>
        <vertAlign val="subscript"/>
        <sz val="9"/>
        <color theme="1"/>
        <rFont val="Arial"/>
        <family val="2"/>
      </rPr>
      <t>4</t>
    </r>
    <r>
      <rPr>
        <sz val="9"/>
        <color theme="1"/>
        <rFont val="Arial"/>
        <family val="2"/>
      </rPr>
      <t xml:space="preserve"> (g per GJ fuel)</t>
    </r>
  </si>
  <si>
    <r>
      <t>N</t>
    </r>
    <r>
      <rPr>
        <vertAlign val="subscript"/>
        <sz val="9"/>
        <color theme="1"/>
        <rFont val="Arial"/>
        <family val="2"/>
      </rPr>
      <t>2</t>
    </r>
    <r>
      <rPr>
        <sz val="9"/>
        <color theme="1"/>
        <rFont val="Arial"/>
        <family val="2"/>
      </rPr>
      <t>O (g per GJ fuel)</t>
    </r>
  </si>
  <si>
    <t>Degrees of Source Temperature</t>
  </si>
  <si>
    <t>Currency Conversion</t>
  </si>
  <si>
    <t>T_source in [K] =</t>
  </si>
  <si>
    <t>T_source out [K] =</t>
  </si>
  <si>
    <t>T_lm, source [C] =</t>
  </si>
  <si>
    <t>40 Electrical compression heat pumps - district heating</t>
  </si>
  <si>
    <r>
      <t>Heat generation capacity for one unit (MW</t>
    </r>
    <r>
      <rPr>
        <vertAlign val="subscript"/>
        <sz val="9"/>
        <rFont val="Arial"/>
        <family val="2"/>
      </rPr>
      <t>heat</t>
    </r>
    <r>
      <rPr>
        <sz val="9"/>
        <rFont val="Arial"/>
        <family val="2"/>
      </rPr>
      <t>)</t>
    </r>
  </si>
  <si>
    <t>N/A</t>
  </si>
  <si>
    <t>Total eff., net (%), annual average, ambient heat source, no dev. in supply temp.</t>
  </si>
  <si>
    <t>A, F, J, K</t>
  </si>
  <si>
    <t>Total eff., net (%), annual average, ambient heat source, reduced supply temp.</t>
  </si>
  <si>
    <t>A, B, F, J</t>
  </si>
  <si>
    <t>3, 4</t>
  </si>
  <si>
    <r>
      <t xml:space="preserve">Total eff., net (%), annual average, waste heat </t>
    </r>
    <r>
      <rPr>
        <b/>
        <sz val="9"/>
        <color rgb="FFFF0000"/>
        <rFont val="Arial"/>
        <family val="2"/>
      </rPr>
      <t>20° C</t>
    </r>
    <r>
      <rPr>
        <sz val="9"/>
        <rFont val="Arial"/>
        <family val="2"/>
      </rPr>
      <t>, reduced supply temp.</t>
    </r>
  </si>
  <si>
    <t>Total eff., net (%), annual average, waste heat 40° C, reduced supply temp.</t>
  </si>
  <si>
    <t>I, M</t>
  </si>
  <si>
    <r>
      <t>Space requirement (1000m2 per MW</t>
    </r>
    <r>
      <rPr>
        <vertAlign val="subscript"/>
        <sz val="9"/>
        <rFont val="Arial"/>
        <family val="2"/>
      </rPr>
      <t>heat</t>
    </r>
    <r>
      <rPr>
        <sz val="9"/>
        <rFont val="Arial"/>
        <family val="2"/>
      </rPr>
      <t>)</t>
    </r>
  </si>
  <si>
    <t>8,10</t>
  </si>
  <si>
    <r>
      <t>Nominal investment (M€ per MW</t>
    </r>
    <r>
      <rPr>
        <vertAlign val="subscript"/>
        <sz val="9"/>
        <rFont val="Arial"/>
        <family val="2"/>
      </rPr>
      <t>heat</t>
    </r>
    <r>
      <rPr>
        <sz val="9"/>
        <rFont val="Arial"/>
        <family val="2"/>
      </rPr>
      <t>)</t>
    </r>
  </si>
  <si>
    <t>A, L</t>
  </si>
  <si>
    <t xml:space="preserve"> - of which equipment (%)</t>
  </si>
  <si>
    <t xml:space="preserve"> - of which installation (%)</t>
  </si>
  <si>
    <r>
      <t>Fixed O&amp;M (€/MW</t>
    </r>
    <r>
      <rPr>
        <vertAlign val="subscript"/>
        <sz val="9"/>
        <rFont val="Arial"/>
        <family val="2"/>
      </rPr>
      <t>heat</t>
    </r>
    <r>
      <rPr>
        <sz val="9"/>
        <rFont val="Arial"/>
        <family val="2"/>
      </rPr>
      <t>/year)</t>
    </r>
  </si>
  <si>
    <r>
      <t>Variable O&amp;M (€/MWh</t>
    </r>
    <r>
      <rPr>
        <vertAlign val="subscript"/>
        <sz val="9"/>
        <rFont val="Arial"/>
        <family val="2"/>
      </rPr>
      <t>heat</t>
    </r>
    <r>
      <rPr>
        <sz val="9"/>
        <rFont val="Arial"/>
        <family val="2"/>
      </rPr>
      <t>)</t>
    </r>
  </si>
  <si>
    <r>
      <t>- of which is electricity costs (€/MWh</t>
    </r>
    <r>
      <rPr>
        <vertAlign val="subscript"/>
        <sz val="9"/>
        <rFont val="Arial"/>
        <family val="2"/>
      </rPr>
      <t>heat</t>
    </r>
    <r>
      <rPr>
        <sz val="9"/>
        <rFont val="Arial"/>
        <family val="2"/>
      </rPr>
      <t>)</t>
    </r>
  </si>
  <si>
    <t>M</t>
  </si>
  <si>
    <r>
      <t>- of which is other O&amp;M costs (€/MWh</t>
    </r>
    <r>
      <rPr>
        <vertAlign val="subscript"/>
        <sz val="9"/>
        <rFont val="Arial"/>
        <family val="2"/>
      </rPr>
      <t>heat</t>
    </r>
    <r>
      <rPr>
        <sz val="9"/>
        <rFont val="Arial"/>
        <family val="2"/>
      </rPr>
      <t>)</t>
    </r>
  </si>
  <si>
    <t>Formated from the TIMES-DK model files</t>
  </si>
  <si>
    <t xml:space="preserve">Excess Heat Large data Centers - Heat Exchanger - Centralised </t>
  </si>
  <si>
    <t xml:space="preserve">Excess Heat Large data Centers - Heat Exchanger - Decentralised </t>
  </si>
  <si>
    <t xml:space="preserve">Excess Heat Large data Centers - Heat Pump - Centralised </t>
  </si>
  <si>
    <t xml:space="preserve">Excess Heat Large data Centers - Heat Pump - Decentralised </t>
  </si>
  <si>
    <t>Large Data Centers - Low Temperature Heat - Central</t>
  </si>
  <si>
    <t>Large Data Centers - Low Temperature Heat - Decentral</t>
  </si>
  <si>
    <t>OBJECTID</t>
  </si>
  <si>
    <t>forsytekst</t>
  </si>
  <si>
    <t>CVR_number</t>
  </si>
  <si>
    <t>Cen_Dec</t>
  </si>
  <si>
    <t>DKE_DKW</t>
  </si>
  <si>
    <t>Internt energitab</t>
  </si>
  <si>
    <t>Supp_temp_summ</t>
  </si>
  <si>
    <t>Ret_temp_summ</t>
  </si>
  <si>
    <t>Supp_temp_wint</t>
  </si>
  <si>
    <t>Ret_temp_wint</t>
  </si>
  <si>
    <t>Cooling</t>
  </si>
  <si>
    <t>Net_loss_perc</t>
  </si>
  <si>
    <t>AGERSTED VARMEVÆRK</t>
  </si>
  <si>
    <t>Decentral</t>
  </si>
  <si>
    <t>AFFALDVARME AARHUS</t>
  </si>
  <si>
    <t>The COP values for the excess heat heat pumps has been calculated using Carnot´s formula of efficiency, with assumptions showed in the table. Future Temperatures of DH grid, based on similar assumptions made by the Danish Energy agency, are used for calculatiung future COP values for HP</t>
  </si>
  <si>
    <t>The COP values for the excess heat heat pumps has been calculated using Lorentz formula of efficiency, with assumptions showed in the table. Future Temperatures of DH grid, based on similar assumptions made by the Danish Energy agency, are used for calculatiung future COP values for HP</t>
  </si>
  <si>
    <t>Allerød Kommune</t>
  </si>
  <si>
    <t>ALLINGÅBRO VARMEVÆRK A.M.B.A.</t>
  </si>
  <si>
    <t>SPRING</t>
  </si>
  <si>
    <t>SUMMER</t>
  </si>
  <si>
    <t>AUTUMN</t>
  </si>
  <si>
    <t>WINTER</t>
  </si>
  <si>
    <t>Assumptions</t>
  </si>
  <si>
    <t>ALLINGÅBRO VARMEVÆRK A M B A</t>
  </si>
  <si>
    <t>ALS FJERNVARME A.M.B.A.</t>
  </si>
  <si>
    <t>Supp_temp_spr</t>
  </si>
  <si>
    <t>Ret_temp_sspr</t>
  </si>
  <si>
    <t>Supp_temp_aut</t>
  </si>
  <si>
    <t>Ret_temp_aut</t>
  </si>
  <si>
    <t>Avg. EH T</t>
  </si>
  <si>
    <t>Avg. EH Delta_T</t>
  </si>
  <si>
    <t>Outlet temp</t>
  </si>
  <si>
    <t>°C</t>
  </si>
  <si>
    <t>Tech catalogue Lorents efficiency calculation</t>
  </si>
  <si>
    <t>ALS FJERNVARME AMBA</t>
  </si>
  <si>
    <t>ANSAGER VARMEVÆRK A.M.B.A.</t>
  </si>
  <si>
    <t>Central</t>
  </si>
  <si>
    <t>LTEH</t>
  </si>
  <si>
    <r>
      <rPr>
        <sz val="11"/>
        <color theme="1"/>
        <rFont val="Verdana"/>
        <family val="2"/>
      </rPr>
      <t>°</t>
    </r>
    <r>
      <rPr>
        <sz val="11"/>
        <color theme="1"/>
        <rFont val="Calibri"/>
        <family val="2"/>
      </rPr>
      <t>C</t>
    </r>
  </si>
  <si>
    <t>°K</t>
  </si>
  <si>
    <t>ANDELSSELSKABET MØLHOLM VARMEVÆRK</t>
  </si>
  <si>
    <t>ASSENS FJERNVARME - FYN</t>
  </si>
  <si>
    <t>MTEH</t>
  </si>
  <si>
    <t>Tech</t>
  </si>
  <si>
    <t>COP mean</t>
  </si>
  <si>
    <t>COP Low</t>
  </si>
  <si>
    <t>COP High</t>
  </si>
  <si>
    <t>DH T in</t>
  </si>
  <si>
    <t>DH T out</t>
  </si>
  <si>
    <t>Source, in</t>
  </si>
  <si>
    <t>Source, out</t>
  </si>
  <si>
    <t>luft</t>
  </si>
  <si>
    <t>vand</t>
  </si>
  <si>
    <t>Lorentz efficiency, mean</t>
  </si>
  <si>
    <t>Lorentz efficiency, Low</t>
  </si>
  <si>
    <t>Lorentz efficiency, High</t>
  </si>
  <si>
    <t>ASAA FJERNVARME</t>
  </si>
  <si>
    <t>HTEH</t>
  </si>
  <si>
    <t>Heat pump, ambient</t>
  </si>
  <si>
    <t>0-18</t>
  </si>
  <si>
    <t>´5-10</t>
  </si>
  <si>
    <t>ANDELSSELSKABET OKSBØL VARMEVÆRK</t>
  </si>
  <si>
    <t>AUGUSTENBORG FJERNVARME A.M.B.A.</t>
  </si>
  <si>
    <t>Carnot Eff.</t>
  </si>
  <si>
    <t>Lorentz Eff.</t>
  </si>
  <si>
    <t>ANS FJERNVARMEVÆRK A M B A</t>
  </si>
  <si>
    <t>AULUM FJERNVARME A.M.B.A.</t>
  </si>
  <si>
    <t/>
  </si>
  <si>
    <t>Off-Design Eff.</t>
  </si>
  <si>
    <t>ANSAGER VARMEVÆRK</t>
  </si>
  <si>
    <t>BALLING FJERNVARMEVÆRK A.M.B.A.</t>
  </si>
  <si>
    <t>LTMEH</t>
  </si>
  <si>
    <t>Spring</t>
  </si>
  <si>
    <t>Summer</t>
  </si>
  <si>
    <t>Autumn</t>
  </si>
  <si>
    <t>Winter</t>
  </si>
  <si>
    <t>ARDEN VARMEVÆRK AMBA</t>
  </si>
  <si>
    <t>BEDSTED FJERNVARME</t>
  </si>
  <si>
    <t>ASSENS FJERNVARME A M B A</t>
  </si>
  <si>
    <t>BILLUND VARMEVÆRK A.M.B.A.</t>
  </si>
  <si>
    <t>ASTRUP KRAFTVARMEVÆRK A.M.B.A.</t>
  </si>
  <si>
    <t>BINDSLEV FJERNVARME A.M.B.A.</t>
  </si>
  <si>
    <t>ASÅ VARMEVÆRK                     V/POUL NIELSEN</t>
  </si>
  <si>
    <t>BJERRINGBRO VARMEVÆRK A.M.B.A.</t>
  </si>
  <si>
    <t>AUGUSTENBORG FJERNVARME A M B A</t>
  </si>
  <si>
    <t>BOGENSE FORSYNINGSSELSKAB A.M.B.A.</t>
  </si>
  <si>
    <t>Waste heat 20 Degrees</t>
  </si>
  <si>
    <t>AULUM FJERNVARME AMBA</t>
  </si>
  <si>
    <t>BORUP VARMEVÆRK</t>
  </si>
  <si>
    <t>AUNING VARMEVÆRK A M B A</t>
  </si>
  <si>
    <t>BOULSTRUP-HOU KRAFTVARMEVÆRK A.M.B.A.</t>
  </si>
  <si>
    <t>Avedøre Fjernvarme</t>
  </si>
  <si>
    <t>BRAMMING FJERNVARME A.M.B.A.</t>
  </si>
  <si>
    <t>Ballen-Brundby Fjernvarme Amba</t>
  </si>
  <si>
    <t>BRANDE FJERNVARME AMBA</t>
  </si>
  <si>
    <t>Waste heat 40 Degrees</t>
  </si>
  <si>
    <t>BALLING FJERNVARMEVÆRK AMBA</t>
  </si>
  <si>
    <t>BREDEBRO VARMEVÆRK A.M.B.A.</t>
  </si>
  <si>
    <t>BEDSTED FJERNVARME AMBA           V/KNUD OLE HENRIKSEN</t>
  </si>
  <si>
    <t>BREDSTEN-BALLE KRAFTVARMEVÆRK</t>
  </si>
  <si>
    <t>Billund Varmeværk A.m.b.a.</t>
  </si>
  <si>
    <t>BROAGER FJERNVARMESELSKAB A.M.B.A.</t>
  </si>
  <si>
    <t>BINDSLEV FJERNVARME A M B A</t>
  </si>
  <si>
    <t>BROVST FJERNVARME A.M.B.A.</t>
  </si>
  <si>
    <t>BJERRINGBRO VARMEVÆRK AMBA</t>
  </si>
  <si>
    <t>BRÆDSTRUP FJERNVARME A.M.B.A.</t>
  </si>
  <si>
    <t>Future COP Values</t>
  </si>
  <si>
    <t>Based on similar assumptions for DH temperatures as stated in the technology catalog 2017 from the Danish energy agency</t>
  </si>
  <si>
    <t>BLENSTRUP KRAFTVARMEVÆRK A.M.B.A.</t>
  </si>
  <si>
    <t>BRØNDBY FJERNVARME A.M.B.A.</t>
  </si>
  <si>
    <t>BLÅHØJ ENERGISELSKAB A.M.B.A.</t>
  </si>
  <si>
    <t>BRØRUP FJERNVARME A.M.B.A.</t>
  </si>
  <si>
    <t>Bogense Forsyningsselskab</t>
  </si>
  <si>
    <t>BÆKMARKSBRO VARMEVÆRK A.M.B.A.</t>
  </si>
  <si>
    <t>Historical average temperatures denmark</t>
  </si>
  <si>
    <t>BORNHOLMS VARME A/S</t>
  </si>
  <si>
    <t>BÆLUM VARMEVÆRK A.M.B.A.</t>
  </si>
  <si>
    <t>BORUP VARMEVÆRK A M B A</t>
  </si>
  <si>
    <t>CHRISTIANSFELD FJERNVARMESELSKAB A.M.B.A</t>
  </si>
  <si>
    <t>Air</t>
  </si>
  <si>
    <t>Boulstrup-Hou Kraftvarmeværk AMBA</t>
  </si>
  <si>
    <t>DAGNÆS-BÆKKELUND VARMEVÆRK A.M.B.A.</t>
  </si>
  <si>
    <t>Soil</t>
  </si>
  <si>
    <t>DURUP FJERNVARME</t>
  </si>
  <si>
    <t>https://www.seatemperature.org/europe/denmark/</t>
  </si>
  <si>
    <t>Water</t>
  </si>
  <si>
    <t>Brande Fjernvarme</t>
  </si>
  <si>
    <t>DYBVAD VARMEVÆRK A.M.B.A.</t>
  </si>
  <si>
    <t>Bredsten-Balle Kraftvarmeværk amba</t>
  </si>
  <si>
    <t>EBELTOFT FJERNVARMEVÆRK A.M.B.A.</t>
  </si>
  <si>
    <t>BROAGER FJERNVARMESELSKAB AMBA</t>
  </si>
  <si>
    <t>EGEDAL FJERNVARME A/S</t>
  </si>
  <si>
    <t>BROVST FJERNVARME ANDELSSELSKAB</t>
  </si>
  <si>
    <t>EJBY FJERNVARME A.M.B.A.</t>
  </si>
  <si>
    <t>BRÆDSTRUP FJERNVARME A M B A</t>
  </si>
  <si>
    <t>EJSING FJERNVARMEFORSYNING A.M.B.A.</t>
  </si>
  <si>
    <t>BRØNDBY FJERNVARME A M B A</t>
  </si>
  <si>
    <t>EJSTRUPHOLM VARMEVÆRK</t>
  </si>
  <si>
    <t>ELLIDSHØJ-FERSLEV KRAFTVARMEVÆRK</t>
  </si>
  <si>
    <t>BRØNDERSLEV VARME A/S</t>
  </si>
  <si>
    <t>ENERGI VIBORG KRAFTVARME A/S</t>
  </si>
  <si>
    <t>BRØRUP FJERNVARME A M B A</t>
  </si>
  <si>
    <t>ENERGIMIDT - ENERGIGRUPPEN JYLLAND A/S</t>
  </si>
  <si>
    <t>Bækmarksbro Varmeværk A.M.B.A.</t>
  </si>
  <si>
    <t>ESBJERG FORSYNING A/S</t>
  </si>
  <si>
    <t>BÆLUM VARMEVÆRK AMBA</t>
  </si>
  <si>
    <t>FARSØ VARMEVÆRK A.M.B.A.</t>
  </si>
  <si>
    <t>BØVLING VARMEVÆRK</t>
  </si>
  <si>
    <t>FAXE FJERNVARMESELSKAB A.M.B.A.</t>
  </si>
  <si>
    <t>CHR FELD FJERNVS AMBA</t>
  </si>
  <si>
    <t>FENSMARK FJERNVARMEVÆRK A.M.B.A.</t>
  </si>
  <si>
    <t>Christian Højer</t>
  </si>
  <si>
    <t>FILSKOV ENERGISELSKAB</t>
  </si>
  <si>
    <t>DAGNÆS-BÆKKELUND VARMEVÆRK</t>
  </si>
  <si>
    <t>FJERNVARME FYN A/S</t>
  </si>
  <si>
    <t>DONG ENERGY A/S</t>
  </si>
  <si>
    <t>FJERNVARMECENTRALEN AVEDØRE HOLME</t>
  </si>
  <si>
    <t>DONG ENERGY GASFORSYNING A/S</t>
  </si>
  <si>
    <t>FJERRITSLEV FJERNVARME</t>
  </si>
  <si>
    <t>DONG GAS DISTRIBUTION A/S</t>
  </si>
  <si>
    <t>FREDERICIA FJERNVARME A.M.B.A.</t>
  </si>
  <si>
    <t>DRONNINGLUND FJERNVARMEVÆRK AMBA</t>
  </si>
  <si>
    <t>FREDERIKS VARMEVÆRK A.M.B.A.</t>
  </si>
  <si>
    <t>DTU-HF A.m.b.a.</t>
  </si>
  <si>
    <t>FREDERIKSBERG FJERNVARME A/S</t>
  </si>
  <si>
    <t>FREDERIKSHAVN VARME A/S</t>
  </si>
  <si>
    <t>Dybvad Varmeværk</t>
  </si>
  <si>
    <t>FUGLEBJERG FJERNVARME</t>
  </si>
  <si>
    <t>E.ON DANMARK A/S</t>
  </si>
  <si>
    <t>FUR KRAFTVARMEVÆRK AMBA</t>
  </si>
  <si>
    <t>GALTEN VARMEVÆRK</t>
  </si>
  <si>
    <t>E.ON VARME DANMARK ApS</t>
  </si>
  <si>
    <t>GANDRUP VESTER-HASSING VARMEFORSYNING</t>
  </si>
  <si>
    <t>GAUERSLUND FJERNVARME A.M.B.A.</t>
  </si>
  <si>
    <t>GELSTED FJERNVARME</t>
  </si>
  <si>
    <t>EBELTOFT FJERNVARMEVÆRK</t>
  </si>
  <si>
    <t>GENNER-HELLEVAD-HOVSLUND</t>
  </si>
  <si>
    <t>Egtved Varmeværk A.M.B.A.</t>
  </si>
  <si>
    <t>GEV VARME A/S</t>
  </si>
  <si>
    <t>Ejby Fjernvarmecentral AMBA</t>
  </si>
  <si>
    <t>GILLELEJE FJERNVARME A.M.B.A.</t>
  </si>
  <si>
    <t>Ejsing Fjernvarmeforsyning A.M.B.A</t>
  </si>
  <si>
    <t>GJØL PRIVATE KRAFTVARMEVÆRK</t>
  </si>
  <si>
    <t>Ejstrupholm Varmeværk A. m. b. a.</t>
  </si>
  <si>
    <t>GLOSTRUP FORSYNING</t>
  </si>
  <si>
    <t>Ellehavegaard Energy I/S v/Peter og Inge-Merete Palle Pedersen</t>
  </si>
  <si>
    <t>GLYNGØRE FJERNVARMEVÆRK</t>
  </si>
  <si>
    <t>ELLIDSHØJ-FERSLEV KRAFTVARMEVÆRK A M B A</t>
  </si>
  <si>
    <t>GRAM FJERNVARME</t>
  </si>
  <si>
    <t>ENERGIGRUPPEN JYLLAND VARME A/S</t>
  </si>
  <si>
    <t>GRENAA VARMEVÆRK A.M.B.A.</t>
  </si>
  <si>
    <t>GREVE FJERNVARMEVÆRK</t>
  </si>
  <si>
    <t>ESBJERG VARME A/S</t>
  </si>
  <si>
    <t>GRÆSTED FJERNVARME</t>
  </si>
  <si>
    <t>GRÅSTEN VARME A/S</t>
  </si>
  <si>
    <t>Farsø Varmeværk A M B A</t>
  </si>
  <si>
    <t>GULDBORGSUND FORSYNING VARME</t>
  </si>
  <si>
    <t>FARUM FJERNVARME A M B A</t>
  </si>
  <si>
    <t>GYLLING-ØRTING-FALLING KRAFTVARMEVÆRK</t>
  </si>
  <si>
    <t>FAXE FJERNVARMESELSKAB A M B A</t>
  </si>
  <si>
    <t>GØRDING VARMEVÆRK A.M.B.A.</t>
  </si>
  <si>
    <t>FELDBORG KRAFTVARMEVÆRK A.M.B.A.</t>
  </si>
  <si>
    <t>HADERSLEV FJERNVARME</t>
  </si>
  <si>
    <t>FENSMARK FJERNVARMEVÆRK A M B A</t>
  </si>
  <si>
    <t>HADSTEN VARMEVÆRK</t>
  </si>
  <si>
    <t>FERRITSLEV FJERNVARME A.M.B.A.</t>
  </si>
  <si>
    <t>HADSUND BY'S FJERNVARMEVÆRK A.M.B.A.</t>
  </si>
  <si>
    <t>FFV VARME A/S</t>
  </si>
  <si>
    <t>HALS FJERNVARME A.M.B.A.</t>
  </si>
  <si>
    <t>FILSKOV ENERGISELSKAB A M B A</t>
  </si>
  <si>
    <t>HALVRIMMEN-ARENTSMINDE KRAFTVARMEVÆRK</t>
  </si>
  <si>
    <t>FJELLERAD KRAFTVARMEVÆRK AMBA</t>
  </si>
  <si>
    <t>HAMMEL FJERNVARME A.M.B.A.</t>
  </si>
  <si>
    <t>HAMMERSHØJ FJERNVARMEVÆRK</t>
  </si>
  <si>
    <t>HARBOØRE VARMEVÆRK A.M.B.A.</t>
  </si>
  <si>
    <t>HASHØJ KRAFTVARMEFORSYNING</t>
  </si>
  <si>
    <t>Fjernvarmecentralen Avedøre Holme</t>
  </si>
  <si>
    <t>HASLEV FJERNVARME I.M.B.A.</t>
  </si>
  <si>
    <t>FJERNVARMEFORSYNINGEN I Ø TOREBY, TOREBY, SUNDBY OG NAGELSTI AMBA</t>
  </si>
  <si>
    <t>HAVNDAL FJERNVARME A.M.B.A.</t>
  </si>
  <si>
    <t>HELSINGE FJERNVARME</t>
  </si>
  <si>
    <t>FLAUENSKJOLD FJERNV               V/B NIELSEN</t>
  </si>
  <si>
    <t>HINNERUP FJERNVARME A.M.B.A.</t>
  </si>
  <si>
    <t>FORSYNING HELSINGØR - VARME A/S</t>
  </si>
  <si>
    <t>HIRTSHALS FJERNVARME A.M.B.A.</t>
  </si>
  <si>
    <t>FORSYNING HELSINGØR SERVICE A/S</t>
  </si>
  <si>
    <t>HJALLERUP FJERNVARME ANDELSSELSKAB</t>
  </si>
  <si>
    <t>HJORDKÆR FJERNVARMEVÆRK</t>
  </si>
  <si>
    <t>FREDERIKS VARMEVÆRK A M B A</t>
  </si>
  <si>
    <t>HJØRRING VARMEFORSYNING</t>
  </si>
  <si>
    <t>Frederiksberg Forsyning</t>
  </si>
  <si>
    <t>HOBRO VARMEVÆRK A.M.B.A.</t>
  </si>
  <si>
    <t>HOFOR</t>
  </si>
  <si>
    <t>FRØSTRUP VARMEVÆRK A M B A</t>
  </si>
  <si>
    <t>HOLME-LUNDSHØJ FJERNVARME</t>
  </si>
  <si>
    <t>FUGLEBJERG FJERNVARMEVÆRK</t>
  </si>
  <si>
    <t>HOLSTED VARMEVÆRK A.M.B.A.</t>
  </si>
  <si>
    <t>HOLTE FJERNVARME A.M.B.A.</t>
  </si>
  <si>
    <t>Fårvang Varmeværk</t>
  </si>
  <si>
    <t>HORNBÆK FJERNVARME</t>
  </si>
  <si>
    <t>GALTEN VARMEVÆRK A M B A</t>
  </si>
  <si>
    <t>HORNSLET FJERNVARME A.M.B.A.</t>
  </si>
  <si>
    <t>GANDRUP - VESTER-HASSING          VARMEVÆRK A M B A</t>
  </si>
  <si>
    <t>HORSENS VARMEVÆRK A.M.B.A.</t>
  </si>
  <si>
    <t>GARTNERES VARMEFORSYNING          I BELLINGE - FANGEL ApS</t>
  </si>
  <si>
    <t>HOVEDGAARD FJERNVARMEVÆRK A.M.B.A</t>
  </si>
  <si>
    <t>HURUP FJERNVARME A.M.B.A.</t>
  </si>
  <si>
    <t>GARTNERES VARMEFORSYNING I        LINDVED ApS</t>
  </si>
  <si>
    <t>HVALPSUND KRAFTVARME A.M.B.A.</t>
  </si>
  <si>
    <t>HVALSØ KRAFTVARMEVÆRK A.M.B.A.</t>
  </si>
  <si>
    <t>GARTNERES VARMEFORSYNING I ÅSUM   OG LANGESKOV ApS</t>
  </si>
  <si>
    <t>HVIDBJERG FJERNVARME A.M.B.A.</t>
  </si>
  <si>
    <t>HVIDE SANDE FJERNVARME A.M.B.A.</t>
  </si>
  <si>
    <t>GARTNERNES FJERNVARMEFORSYNING    I ODENSE NORD ApS</t>
  </si>
  <si>
    <t>HVIDEBÆK FJERNVARMEFORSYNING</t>
  </si>
  <si>
    <t>Gassum-Hvidsten Kraftvarmeværk AMBA</t>
  </si>
  <si>
    <t>HVIDOVRE MIDT A.M.B.A</t>
  </si>
  <si>
    <t>GAUERSLUND FJERNVARME A M B A</t>
  </si>
  <si>
    <t>HØJE TAASTRUP FJERNVARME A.M.B.A.</t>
  </si>
  <si>
    <t>Gedser Fjernvarme</t>
  </si>
  <si>
    <t>HØNG VARMEVÆRK A.M.B.A.</t>
  </si>
  <si>
    <t>GEDSTED VARMEVÆRK A M B A</t>
  </si>
  <si>
    <t>I/S SKIVE FJERNVARME</t>
  </si>
  <si>
    <t>GELSTED FJERNVARMECENTRAL</t>
  </si>
  <si>
    <t>IKAST VÆRKERNE VARME A/S</t>
  </si>
  <si>
    <t>GENNER, HELLEVAD OG HOVSLUND      FORENEDE KRAFT- VARMEVÆRKER       A.M.B.A</t>
  </si>
  <si>
    <t>ISHØJ VARMEVÆRK</t>
  </si>
  <si>
    <t>Gentofte Kommune</t>
  </si>
  <si>
    <t>JELLING VARMEVÆRK</t>
  </si>
  <si>
    <t>JERSLEV VARMEVÆRK A.M.B.A.</t>
  </si>
  <si>
    <t>GERN VARMEVÆRK A M B A</t>
  </si>
  <si>
    <t>JÆGERSPRIS KRAFTVARME A.M.B.A.</t>
  </si>
  <si>
    <t>GILLELEJE FJERNVARME A M B A</t>
  </si>
  <si>
    <t>KALUNDBORG FORSYNING A/S</t>
  </si>
  <si>
    <t>GIVE FJERNVARME A M B A</t>
  </si>
  <si>
    <t>KARUP VARMEVÆRK A.M.B.A.</t>
  </si>
  <si>
    <t>GJERLEV FJERNVARMEVÆRK A.M.B.A.</t>
  </si>
  <si>
    <t>KIBÆK VARMEVÆRK  ANDELSSELSKAB</t>
  </si>
  <si>
    <t>GJØL PRIVATE KRAFTVARMEVÆRK AMBA</t>
  </si>
  <si>
    <t>KJELLERUP FJERNVARME</t>
  </si>
  <si>
    <t>Gladsaxe Kommunes Fjernvarmeforsyning</t>
  </si>
  <si>
    <t>KONGERSLEV FJERNVARMEVÆRK A.M.B.A.</t>
  </si>
  <si>
    <t>GLAMSBJERG FJERNVARMECENTRAL</t>
  </si>
  <si>
    <t>KVÆRNDRUP FJERNVARME A.M.B.A.</t>
  </si>
  <si>
    <t>GLOSTRUP VARME A/S</t>
  </si>
  <si>
    <t>LANGÅ VARMEVÆRK A.M.B.A.</t>
  </si>
  <si>
    <t>Gram Fjernvarme</t>
  </si>
  <si>
    <t>LAURBJERG KRAFTVARMEVÆRK</t>
  </si>
  <si>
    <t>GRENÅ VARMEVÆRK A M B A</t>
  </si>
  <si>
    <t>LEM VARMEVÆRK</t>
  </si>
  <si>
    <t>Greve Fjernvarmeværk A.m.b.a.</t>
  </si>
  <si>
    <t>LEMVIG VARMEVÆRK A.M.B.A.</t>
  </si>
  <si>
    <t>GREVE STRANDBY FJERNVARMEVÆRK     A.M.B.A</t>
  </si>
  <si>
    <t>LYSTRUP FJERNVARME A.M.B.A.</t>
  </si>
  <si>
    <t>Grindsted El- og Varmeværk</t>
  </si>
  <si>
    <t>LØGSTRUP VARMEVÆRK A.M.B.A.</t>
  </si>
  <si>
    <t>Græsted Fjernvarme Amba                                             Postboks 133</t>
  </si>
  <si>
    <t>LØGSTØR FJERNVARMEVÆRK A.M.B.A.</t>
  </si>
  <si>
    <t>GRÅSTEN FJERNVARME A.M.B.A.</t>
  </si>
  <si>
    <t>LØGUMKLOSTER FJERNVARME A.M.B.A.</t>
  </si>
  <si>
    <t>GULDBORGSUND VARME A/S</t>
  </si>
  <si>
    <t>LØKKEN VARMEVÆRK A.M.B.A</t>
  </si>
  <si>
    <t>Gylling-Ørting-Falling Kraftvarmeværk A.M.B.A</t>
  </si>
  <si>
    <t>LØNSTRUP VARMEFORSYNING A.M.B.A.</t>
  </si>
  <si>
    <t>Gårslev Fjernvarme A.M.B.A.</t>
  </si>
  <si>
    <t>LØSNING FJERNVARME A.M.B.A.</t>
  </si>
  <si>
    <t>HADERSLEV FJERNVARME AMBA</t>
  </si>
  <si>
    <t>MALLING VARMEVÆRK A.M.B.A.</t>
  </si>
  <si>
    <t>HADERUP KRAFTVARMEVÆRK A.M.B.A.</t>
  </si>
  <si>
    <t>MARSTAL FJERNVARME A.M.B.A.</t>
  </si>
  <si>
    <t>HADSTEN VARMEVÆRK A M B A</t>
  </si>
  <si>
    <t>MIDDELFART FJERNVARME A.M.B.A.</t>
  </si>
  <si>
    <t>HADSUND FJERNVARMEVÆRK</t>
  </si>
  <si>
    <t>MIDTLANGELAND FJERNVARME A.M.B.A.</t>
  </si>
  <si>
    <t>Hallund Kraftvarmeværk Amba</t>
  </si>
  <si>
    <t>MOSEDE FJERNVARMEVÆRK A.M.B.A</t>
  </si>
  <si>
    <t>HALS FJERNVARME A M B A</t>
  </si>
  <si>
    <t>MØLDRUP VARMEVÆRK</t>
  </si>
  <si>
    <t>HALSNÆS KOMMUNALE                 VARMEFORSYNING A/S</t>
  </si>
  <si>
    <t>MØLHOLM VARMEVÆRK</t>
  </si>
  <si>
    <t>Halvrimmen - Arentsminde Kraftvarmeværk A M B A</t>
  </si>
  <si>
    <t>MØRKE FJERNVARME A.M.B.A.</t>
  </si>
  <si>
    <t>HAMMEL FJERNVARME A M B A</t>
  </si>
  <si>
    <t>MØRKØV VARMEVÆRK A.M.B.A.</t>
  </si>
  <si>
    <t>NIBE VARMEVÆRK A.M.B.A.</t>
  </si>
  <si>
    <t>HANSTHOLM VARMEVÆRK A M B A</t>
  </si>
  <si>
    <t>NIMTOFTE OG OMEGNS</t>
  </si>
  <si>
    <t>HARBOØRE VARMEVÆRK A.M.B.A.       V/J.J. BIRCH</t>
  </si>
  <si>
    <t>NORDBY FJERNVARME A.M.B.A.</t>
  </si>
  <si>
    <t>Hashøj Kraftvarmeforsyning AMBA</t>
  </si>
  <si>
    <t>NR. SNEDE VARMEVÆRK A.M.B.A.</t>
  </si>
  <si>
    <t>HASLEV FJERNVARME  I M B A</t>
  </si>
  <si>
    <t>NYBORG FORSYNING OG SERVICE A/S</t>
  </si>
  <si>
    <t>HAVNDAL FJERNVARME A M B A</t>
  </si>
  <si>
    <t>NYKØBING M. FJERNVARMEVÆRK A.M.B.A.</t>
  </si>
  <si>
    <t>HEDENSTED FJERNVARME</t>
  </si>
  <si>
    <t>NYKØBING S. VARMEVÆRK A.M.B.A.</t>
  </si>
  <si>
    <t>HEJNSVIG VARMEVÆRK A M B A</t>
  </si>
  <si>
    <t>NYSTED VARMEVÆRK A.M.B.A</t>
  </si>
  <si>
    <t>NÆSTVED VARMEVÆRK A.M.B.A.</t>
  </si>
  <si>
    <t>HEMMET VARMEVÆRK AMBA</t>
  </si>
  <si>
    <t>NØRRE AABY KRAFTVARMEVÆRK A.M.B.A.</t>
  </si>
  <si>
    <t>HILLERØD VARME A/S</t>
  </si>
  <si>
    <t>NØRRE-ALSLEV FJERNVARMEVÆRK A.M.B.A.</t>
  </si>
  <si>
    <t>HINNERUP FJERNVARME AMBA</t>
  </si>
  <si>
    <t>ODDER VARMEVÆRK A.M.B.A.</t>
  </si>
  <si>
    <t>HIRTSHALS FJERNVARME</t>
  </si>
  <si>
    <t>OKSBØL VARMEVÆRK</t>
  </si>
  <si>
    <t>HJALLERUP FJERNVARMEVÆRK</t>
  </si>
  <si>
    <t>OUTRUP VARMEVÆRK A.M.B.A.</t>
  </si>
  <si>
    <t>HJORDKÆR FJERNVARMEVÆRK AMBA</t>
  </si>
  <si>
    <t>OVERLUND FJERNVARMEVÆRK A.M.B.A.</t>
  </si>
  <si>
    <t>HJØRRING VARMEFORSYNING A M B A</t>
  </si>
  <si>
    <t>PADBORG FJERNVARME A.M.B.A.</t>
  </si>
  <si>
    <t>HMN Naturgas I/S</t>
  </si>
  <si>
    <t>PINDSTRUP VARMEVÆRK</t>
  </si>
  <si>
    <t>PRÆSTØ FJERNVARME A.M.B.A.</t>
  </si>
  <si>
    <t>RAMSING-LEM-LIHME KRAFTVARMEVÆRK</t>
  </si>
  <si>
    <t>HOBRO VARMEVÆRK A M B A</t>
  </si>
  <si>
    <t>RASK MØLLE VARMEVÆRK</t>
  </si>
  <si>
    <t>Holeby Fjernvarme</t>
  </si>
  <si>
    <t>RIBE FJERNVARME A.M.B.A.</t>
  </si>
  <si>
    <t>HOLME-LUNDSHØJ FJERNVARMEV A M B A</t>
  </si>
  <si>
    <t>RINGE FJERNVARMESELSKAB</t>
  </si>
  <si>
    <t>HOLSTED VARMEVÆRK</t>
  </si>
  <si>
    <t>RINGKØBING FJERNVARMEVÆRK A.M.B.A.</t>
  </si>
  <si>
    <t>Hornbæk Fjernvarme Amba</t>
  </si>
  <si>
    <t>RINGSTED KOMMUNALE VARMEFORSYNING</t>
  </si>
  <si>
    <t>HORNSLET FJERNVARMESELSKAB AMBA</t>
  </si>
  <si>
    <t>RISE FJERNVARME A.M.B.A.</t>
  </si>
  <si>
    <t>HORSENS VARMEVÆRK A M B A</t>
  </si>
  <si>
    <t>ROSKILDE VARME A/S</t>
  </si>
  <si>
    <t>HOVEDGÅRD FJERNVARMEVÆRK AMBA</t>
  </si>
  <si>
    <t>RUNDHØJ FJERNVARME A.M.B.A.</t>
  </si>
  <si>
    <t>HUNDESTED VARMEVÆRK AMBA</t>
  </si>
  <si>
    <t>RVV A.M.B.A.</t>
  </si>
  <si>
    <t>Hundslund-Oldrup Kraftvarmeværk Amba</t>
  </si>
  <si>
    <t>RY VARMEVÆRK A.M.B.A.</t>
  </si>
  <si>
    <t>HUNSEBY MAGLEMER VARMEVÆRK ApS</t>
  </si>
  <si>
    <t>RYE KRAFTVARMEVÆRK</t>
  </si>
  <si>
    <t>HURUP FJERNVARME</t>
  </si>
  <si>
    <t>RYOMGAARD FJERNVARMEVÆRK A.M.B.A.</t>
  </si>
  <si>
    <t>HVALSØ VARMEVÆRK</t>
  </si>
  <si>
    <t>RÆHR FJERNVARME</t>
  </si>
  <si>
    <t>Hvam-Gl Hvam Kraftvarmeværk AMBA</t>
  </si>
  <si>
    <t>RØDBY VARMEVÆRK A.M.B.A.</t>
  </si>
  <si>
    <t>HVIDBJERG FJERNVARME A M B A</t>
  </si>
  <si>
    <t>RØDBYHAVN FJERNVARME A.M.B.A.</t>
  </si>
  <si>
    <t>Hvide Sande Fjernvarme A.M.B.A.</t>
  </si>
  <si>
    <t>RØDDING VARMECENTRAL</t>
  </si>
  <si>
    <t>HVIDEBÆK FJERNVARMEFORSYNING AMBA</t>
  </si>
  <si>
    <t>RØDKÆRSBRO FJERNVARMEVÆRK A.M.B.A.</t>
  </si>
  <si>
    <t>RØDOVRE KOMMUNALE FJERNVARMEFORSYNING</t>
  </si>
  <si>
    <t>HVIDOVRE FJERNVARMESELSKAB AMBA</t>
  </si>
  <si>
    <t>SAKSKØBING FJERNVARMESELSKAB</t>
  </si>
  <si>
    <t>SALTUM FJERNVARMEVÆRK A.M.B.A.</t>
  </si>
  <si>
    <t>HYLLINGE-MENSTRUP KRAFTVARMEVÆRKER A M B A</t>
  </si>
  <si>
    <t>SDR. OMME VARMEVÆRK AMBA</t>
  </si>
  <si>
    <t>SDR.FELDING VARMEVÆRK</t>
  </si>
  <si>
    <t>SIG VARMEVÆRK</t>
  </si>
  <si>
    <t>HØJSLEV NR SØBY FJERNVARME</t>
  </si>
  <si>
    <t>SILKEBORG FJERNVARME A/S</t>
  </si>
  <si>
    <t>HØNG VARMEVÆRK</t>
  </si>
  <si>
    <t>SINDAL VARMEFORSYNING A.M.B.A.</t>
  </si>
  <si>
    <t>HØRBY VARMEVÆRK</t>
  </si>
  <si>
    <t>SKAGEN VARMEVÆRK A.M.B.A.</t>
  </si>
  <si>
    <t>Haarby Kraft-Varme Amba</t>
  </si>
  <si>
    <t>SKALS KRAFTVARMEVÆRK</t>
  </si>
  <si>
    <t>I/S Nordforbrænding</t>
  </si>
  <si>
    <t>SKANDERBORG - HØRNING FJERNVARME A.M.B.A</t>
  </si>
  <si>
    <t>SKJERN FJERNVARME CENTRAL</t>
  </si>
  <si>
    <t>SKOVLUND VARMEVÆRK A.M.B.A.</t>
  </si>
  <si>
    <t>I/S Vestforbrændingen</t>
  </si>
  <si>
    <t>SKÆRBÆK FJERNVARME</t>
  </si>
  <si>
    <t>SKØRPING VARMEVÆRK A.M.B.A.</t>
  </si>
  <si>
    <t>SLAGSLUNDE FJERNVARME A.M.B.A</t>
  </si>
  <si>
    <t>SMØRUM KRAFTVARME A.M.B.A.</t>
  </si>
  <si>
    <t>SOLRØD FJERNVARMEVÆRK A.M.B.A</t>
  </si>
  <si>
    <t>INGSTRUP FJERNVARME ANDELSSELSKAB</t>
  </si>
  <si>
    <t>SPJALD FJERNVARME-OG VANDVÆRK A.M.B.A.</t>
  </si>
  <si>
    <t>Ishøj Kommune</t>
  </si>
  <si>
    <t>STRANDBY VARMEVÆRK A.M.B.A.</t>
  </si>
  <si>
    <t>STRUER FORSYNING FJERNVARME A/S</t>
  </si>
  <si>
    <t>JERSLEV VARMEVÆRK</t>
  </si>
  <si>
    <t>STØVRING KRAFTVARMEVÆRK A.M.B.A.</t>
  </si>
  <si>
    <t>JETSMARK ENERGIVÆRK AMBA</t>
  </si>
  <si>
    <t>SVEBØLLE-VISKINGE FJERNVARMESELSKAB</t>
  </si>
  <si>
    <t>JYDERUP VARME A/S</t>
  </si>
  <si>
    <t>SVENDBORG FJERNVARME A.M.B.A.</t>
  </si>
  <si>
    <t>Jægerspris Kraftvarme A.m.b.a.</t>
  </si>
  <si>
    <t>SYDFALSTER VARMEVÆRK A.M.B.A.</t>
  </si>
  <si>
    <t>K/S DIFKO LXV</t>
  </si>
  <si>
    <t>SYDLANGELAND FJERNVARME A.M.B.A.</t>
  </si>
  <si>
    <t>KALUNDBORG VARMEFORSYNING A/S</t>
  </si>
  <si>
    <t>SÆBY VARMEVÆRK A.M.B.A.</t>
  </si>
  <si>
    <t>KARUP VARMEVÆRK</t>
  </si>
  <si>
    <t>SØNDERBORG FJERNVARME A.M.B.A.</t>
  </si>
  <si>
    <t>KE VARME P/S</t>
  </si>
  <si>
    <t>SØNDERHOLM KRAFTVARMEVÆRK A.M.B.A.</t>
  </si>
  <si>
    <t>KERTEMINDE FORSYNING - VARME A/S</t>
  </si>
  <si>
    <t>TARM VARMEVÆRK</t>
  </si>
  <si>
    <t>THISTED VARMEFORSYNING A.M.B.A.</t>
  </si>
  <si>
    <t>KIBÆK VARMEVÆRK                   ADMINISTRATIONSKONTORET</t>
  </si>
  <si>
    <t>THORSHØJ KRAFTVARMEVÆRK</t>
  </si>
  <si>
    <t>KJELLERUP FJERNVARME AMBA</t>
  </si>
  <si>
    <t>THORSMINDE VARMEVÆRK A.M.B.A.</t>
  </si>
  <si>
    <t>KLEJTRUP VARMEVÆRK</t>
  </si>
  <si>
    <t>THYBORØN FJERNVARME A.M.B.A.</t>
  </si>
  <si>
    <t>Klinkby Kraftvarme A.m.b.A.</t>
  </si>
  <si>
    <t>TIM KRAFTVARMEVÆRK</t>
  </si>
  <si>
    <t>Klitmøller</t>
  </si>
  <si>
    <t>TOFTLUND FJERNVARME A.M.B.A.</t>
  </si>
  <si>
    <t>KLOKKERHOLM FJERNVARME</t>
  </si>
  <si>
    <t>TOMMERUP BYS FJERNVARMEF. A.M.B.A.</t>
  </si>
  <si>
    <t>Kloster Kraftvarmeværk</t>
  </si>
  <si>
    <t>TRANBJERG VARMEVÆRK A.M.B.A.</t>
  </si>
  <si>
    <t>Kolind Fjernvarmeværk A/S</t>
  </si>
  <si>
    <t>TRANUM KRAFTVARMEVÆRK</t>
  </si>
  <si>
    <t>KONGERSLEV FJERNVARMEVÆRK AMBA</t>
  </si>
  <si>
    <t>TRE-FOR VARME A/S</t>
  </si>
  <si>
    <t>KVÆRNDRUP FJERNVARMECENTRAL A M B A</t>
  </si>
  <si>
    <t>TRUSTRUP-LYNGBY VARMEVÆRK</t>
  </si>
  <si>
    <t>KØGE VARME A/S</t>
  </si>
  <si>
    <t>TVERSTED KRAFTVARMEVÆRK</t>
  </si>
  <si>
    <t>KØLVRÅ FJERNVARMECENTRAL</t>
  </si>
  <si>
    <t>TVIS</t>
  </si>
  <si>
    <t>LADING - FAJSTRUP VARMEFORSYNINGS-SELSKAB</t>
  </si>
  <si>
    <t>TØNDER FJERNVARMESELSKAB A.M.B.A.</t>
  </si>
  <si>
    <t>LANGAA VARMEVÆRK AMBA</t>
  </si>
  <si>
    <t>TØRRING KRAFTVARMEVÆRK</t>
  </si>
  <si>
    <t>Laurbjerg Kraftvarmeværk</t>
  </si>
  <si>
    <t>TÅRNBYFORSYNING VARME A/S</t>
  </si>
  <si>
    <t>TAARS VARMEVÆRK A.M.B.A.</t>
  </si>
  <si>
    <t>LEMVIG VARMEVÆRK A M B A</t>
  </si>
  <si>
    <t>ULDUM VARMEVÆRK A.M.B.A.</t>
  </si>
  <si>
    <t>LENDUM KRAFTVARMEVÆRK AMBA</t>
  </si>
  <si>
    <t>ULFBORG FJERNVARME A.M.B.A.</t>
  </si>
  <si>
    <t>LOHALS VARMEFORSYNING  A.M.B.A.</t>
  </si>
  <si>
    <t>ULSTED VARMEVÆRK A.M.B.A.</t>
  </si>
  <si>
    <t>LOLLAND VARME A/S</t>
  </si>
  <si>
    <t>V. HJERMITSLEV VARMEVÆRK</t>
  </si>
  <si>
    <t>LYSTRUP FJERNVARME A M B A</t>
  </si>
  <si>
    <t>VALLENSBÆK FJERNVARMEVÆRK A.M.B.A.</t>
  </si>
  <si>
    <t>LÆSØ VARME A/S</t>
  </si>
  <si>
    <t>VAMDRUP FJERNVARME A.M.B.A.</t>
  </si>
  <si>
    <t>LØGSTRUP VARMEVÆRK A M B A</t>
  </si>
  <si>
    <t>VEDDUM SKELUND VISBORG KRAFTVARMEVÆRK</t>
  </si>
  <si>
    <t>LØGSTØR FJERNVARMEVÆRK AMBA</t>
  </si>
  <si>
    <t>VEJEN VARMEVÆRK A.M.B.A.</t>
  </si>
  <si>
    <t>LØGTEN-SKØDSTR FJERNVARMEV A M B A</t>
  </si>
  <si>
    <t>VEJLBY FJERNVARMECENTRAL</t>
  </si>
  <si>
    <t>LØJT KIRKEBY                      FJERNVARMESELSKAB AMBA</t>
  </si>
  <si>
    <t>VEJLE FJERNVARME A.M.B.A.</t>
  </si>
  <si>
    <t>Løkken Varmeværk</t>
  </si>
  <si>
    <t>VEMB VARMEVÆRK A.M.B.A.</t>
  </si>
  <si>
    <t>Løkkensvejens Kraftvarmeværk Amba</t>
  </si>
  <si>
    <t>VERDO VARME A/S</t>
  </si>
  <si>
    <t>LØNSTRUP VARMEFORSYNING AMBA</t>
  </si>
  <si>
    <t>VESTEGNENS KRAFTVARMESELSKAB I/S</t>
  </si>
  <si>
    <t>Lørslev Fjernvarmeforsyning Amba</t>
  </si>
  <si>
    <t>VESTERVIG FJERNVARME A.M.B.A.</t>
  </si>
  <si>
    <t>Løsning Fjernvarme A m b a</t>
  </si>
  <si>
    <t>VESTFORBRÆNDING I/S</t>
  </si>
  <si>
    <t>MALLING VARMEVÆRK AMBA</t>
  </si>
  <si>
    <t>VESTFORSYNING VARME A/S</t>
  </si>
  <si>
    <t>Manna-Thise Kraftvarmeværk</t>
  </si>
  <si>
    <t>VIBORG FJERNVARME</t>
  </si>
  <si>
    <t>MARIAGER FJERNVARME A M B A</t>
  </si>
  <si>
    <t>VIDEBÆK VARME A/S</t>
  </si>
  <si>
    <t>MARSTAL FJERNVARME A M B A</t>
  </si>
  <si>
    <t>VINDERUP VARMEVÆRK A.M.B.A.</t>
  </si>
  <si>
    <t>Mejlby Kraftvarmeværk</t>
  </si>
  <si>
    <t>VOERSÅ KRAFTVARMEVÆRK A.M.B.A.</t>
  </si>
  <si>
    <t>Mellerup Kraftvarme A.M.B.A.</t>
  </si>
  <si>
    <t>VOJENS FJERNVARME A.M.B.A.</t>
  </si>
  <si>
    <t>MELØSE - ST. LYNGBY ENERGISELSKAB A.M.B.A</t>
  </si>
  <si>
    <t>VORUPØR KRAFTVARMEVÆRK</t>
  </si>
  <si>
    <t>Middelfart Fjernvarme a.m.b.a.</t>
  </si>
  <si>
    <t>VÆRLØSE VARMEVÆRK A.M.B.A.</t>
  </si>
  <si>
    <t>Midtlangeland Fjernvarme</t>
  </si>
  <si>
    <t>VÆRUM - ØRUM KRAFTVARMEVÆRK</t>
  </si>
  <si>
    <t>MORSØ VARME A/S</t>
  </si>
  <si>
    <t>ÆRØSKØBING FJERNVARME A.M.B.A.</t>
  </si>
  <si>
    <t>Mosede Fjernvarmeværk A.M.B.A</t>
  </si>
  <si>
    <t>ØLGOD FJERNVARMESELSKAB</t>
  </si>
  <si>
    <t>MOU KRAFTVARME AMBA</t>
  </si>
  <si>
    <t>ØRUM VARMEVÆRK</t>
  </si>
  <si>
    <t>Møldrup Varmeværk</t>
  </si>
  <si>
    <t>ØSTBIRK VARMEVÆRK A.M.B.A.</t>
  </si>
  <si>
    <t>MØRKE FJERNVARMESELSKAB A M B A</t>
  </si>
  <si>
    <t>ØSTER HORNUM VARMEVÆRK A.M.B.A.</t>
  </si>
  <si>
    <t>MØRKØV VARMEVÆRK AMBA</t>
  </si>
  <si>
    <t>ØSTER HURUP KRAFTVARMEVÆRK A.M.B.A.</t>
  </si>
  <si>
    <t>NFS VARME A/S</t>
  </si>
  <si>
    <t>ØSTER TOREBY VARMEVÆRK</t>
  </si>
  <si>
    <t>ØSTERVRAA VARMEVÆRK</t>
  </si>
  <si>
    <t>NIBE VARMEVÆRK A M B A</t>
  </si>
  <si>
    <t>AABENRAA-RØDEKRO FJERNVARME A.M.B.A.</t>
  </si>
  <si>
    <t>Nimtofte og Omegns Fjernvarmeforsyning</t>
  </si>
  <si>
    <t>AALBORG KOMMUNE</t>
  </si>
  <si>
    <t>NORDBY FJERNVARME A M B A</t>
  </si>
  <si>
    <t>AARS FJERNVARMEFORSYNING</t>
  </si>
  <si>
    <t>NR ALSLEV FJERNVARMEVÆRK A M B A</t>
  </si>
  <si>
    <t>Nr. Nissum Kraftvarme A.m.b.A.</t>
  </si>
  <si>
    <t>NRGI LOKALVARME A/S</t>
  </si>
  <si>
    <t>NYKØBING M FJERNVARMEVÆRK A M B A</t>
  </si>
  <si>
    <t>NYKØBING SJ VARMEVÆRK</t>
  </si>
  <si>
    <t>NÆSTVED VARMEVÆRK</t>
  </si>
  <si>
    <t>NØRAGER VARMEVÆRK A.M.B.A.</t>
  </si>
  <si>
    <t>NØRRE-BROBY VARMEVÆRK</t>
  </si>
  <si>
    <t>NØRRE NEBEL FJERNVARME</t>
  </si>
  <si>
    <t>NØRRE SNEDE VARMEVÆRK</t>
  </si>
  <si>
    <t>Nørre Vorupør</t>
  </si>
  <si>
    <t>NØRRE AABY KRAFTVARMEVÆRK AMBA</t>
  </si>
  <si>
    <t>NØRRESUNDBY FJERNVARMEFORS AMBA</t>
  </si>
  <si>
    <t>Odder Forsyningsselskab I/S</t>
  </si>
  <si>
    <t>Odsherred Varme A/S</t>
  </si>
  <si>
    <t>ONSBJERG VARMEVÆRK ApS</t>
  </si>
  <si>
    <t>OUE KRAFTVARMEVÆRK A.M.B.A.</t>
  </si>
  <si>
    <t>OVERLUND FJERNVARMEVÆRK A M B A</t>
  </si>
  <si>
    <t>OVTRUP VARMEVÆRK  AMBA</t>
  </si>
  <si>
    <t>PADBORG FJERNVARME A.M.B.A.                                         POSTBOKS 193</t>
  </si>
  <si>
    <t>PINDSTRUP VARMEVÆRK A M B A</t>
  </si>
  <si>
    <t>PRÆSTBRO KRAFTVARMEVÆRK A M B A</t>
  </si>
  <si>
    <t>PRÆSTØ FJERNVARME</t>
  </si>
  <si>
    <t>RAMME VARMEVÆRK</t>
  </si>
  <si>
    <t>RAMSING LEM LIHME KRAFTVARMEVÆRK AMBA</t>
  </si>
  <si>
    <t>Rask Mølle Varmeværk</t>
  </si>
  <si>
    <t>Ravnkilde Kraftvarmeværk A M B A</t>
  </si>
  <si>
    <t>Refa, Horbelev Fjernvarme a/s</t>
  </si>
  <si>
    <t>Refa, Kettinge Forsyning aps</t>
  </si>
  <si>
    <t>REFA, STUBBEKØBING FJERNVARME A/S</t>
  </si>
  <si>
    <t>RINGE FJERNVARMESELSKAB A M B A   POSTBOKS 140</t>
  </si>
  <si>
    <t>RINGKØBING FJERNVARMEVÆRK A M B A</t>
  </si>
  <si>
    <t>RINGSTED FJERNVARME A/S</t>
  </si>
  <si>
    <t>Rise Fjernvarme A.M.B.A.</t>
  </si>
  <si>
    <t>Roslev Fjernvarmeselskab A.m.b.A.</t>
  </si>
  <si>
    <t>ROSTRUP KRAFTVARMEVÆRK AMBA</t>
  </si>
  <si>
    <t>RY VARMEVÆRK A M B A</t>
  </si>
  <si>
    <t>RYE KRAFTVARMEVÆRK A.M.B.A.</t>
  </si>
  <si>
    <t>RYOMGAARD FJERNVARMEVÆRK</t>
  </si>
  <si>
    <t>RÆHR FJERNVARME AMBA</t>
  </si>
  <si>
    <t>Rødby Varmeværk A M B A</t>
  </si>
  <si>
    <t>RØDBYHAVN FJERNVARME A M B A</t>
  </si>
  <si>
    <t>RØDKÆRSBRO FJERNVARMEVÆRK</t>
  </si>
  <si>
    <t>Rødovre Kommune</t>
  </si>
  <si>
    <t>RØNDE FJERNVARMEVÆRK</t>
  </si>
  <si>
    <t>RØNNE VARME A/S</t>
  </si>
  <si>
    <t>SAKSKØBING FJERNVARMESELSKAB      A M B A</t>
  </si>
  <si>
    <t>SALTUM FJERNVARMEVÆRK A M B A</t>
  </si>
  <si>
    <t>SANDVED-TORNEMARK KRAFTVARMEVÆRK</t>
  </si>
  <si>
    <t>Sdr. Herreds Kraftvarmeværk A.m.b.a.</t>
  </si>
  <si>
    <t>Sdr. Nissum Fjernvarme I/S        Henry Toft/Britha Pilgaard Toft</t>
  </si>
  <si>
    <t>Sdr. Omme Varmeværk Amba</t>
  </si>
  <si>
    <t>SEAS-NVE KV-NET A/S</t>
  </si>
  <si>
    <t>SILKEBORG FORSYNING ERHVERV A/S</t>
  </si>
  <si>
    <t>SINDAL VARMEFORSYNING A M B A</t>
  </si>
  <si>
    <t>SK VARME A/S</t>
  </si>
  <si>
    <t>SKAGEN VARMEVÆRK AMBA</t>
  </si>
  <si>
    <t>SKALS KRAFTVARMEVÆRK A.M.B.A.</t>
  </si>
  <si>
    <t>SKANDERBORG FJERNVARMECENTRAL</t>
  </si>
  <si>
    <t>SKJERN FJERNVARMECENTRAL</t>
  </si>
  <si>
    <t>SKOVLUND VARMEVÆRK</t>
  </si>
  <si>
    <t>SKOVSGAARD VARMEVÆRK</t>
  </si>
  <si>
    <t>Skørping Varmeværk</t>
  </si>
  <si>
    <t>SKÅRUP FJERNVARME</t>
  </si>
  <si>
    <t>SMØRUM KRAFTVARME AMBA</t>
  </si>
  <si>
    <t>SNEDSTED VARMEVÆRK</t>
  </si>
  <si>
    <t>Snertinge, Særslev, Føllenslev    Energiselskab A.M.B.A.</t>
  </si>
  <si>
    <t>SOLRØD FJERNVARMEVÆRK A M B A</t>
  </si>
  <si>
    <t>SPJALD FJERNVARME- OG VANDVÆRK</t>
  </si>
  <si>
    <t>SPØTTRUP FJERNVARMEVÆRK</t>
  </si>
  <si>
    <t>ST. MERLØSE VARME A/S</t>
  </si>
  <si>
    <t>STEGE FJERNVARME AMBA             POSTBOX 76</t>
  </si>
  <si>
    <t>STENSTRUP                         FJERNVARME AMBA</t>
  </si>
  <si>
    <t>Stoholm Fjernvarmeværk</t>
  </si>
  <si>
    <t>STRANDBY VARMEVÆRK AMBA</t>
  </si>
  <si>
    <t>Støvring Kraftvarmeværk A.m.b.a.</t>
  </si>
  <si>
    <t>SVEBØLLE-VISKINGE                 FJERNVARMESELSKAB A.M.B.A.        V/SVEND MYLLER</t>
  </si>
  <si>
    <t>Svendborg Fjernvarme A.m.b.a</t>
  </si>
  <si>
    <t>SVOGERSLEV FJERNVARMECENTRAL</t>
  </si>
  <si>
    <t>SYDFALSTER VARMEVÆRK A M B A</t>
  </si>
  <si>
    <t>SÆBY VARMEVÆRK A M B A</t>
  </si>
  <si>
    <t>Søndbjerg Fjernvarme Amba</t>
  </si>
  <si>
    <t>SØNDERBORG FJERNVARME AMBA</t>
  </si>
  <si>
    <t>SØNDERHOLM VARMEVÆRK AMBA</t>
  </si>
  <si>
    <t>TARM VARMEVÆRK A M B A</t>
  </si>
  <si>
    <t>TERNDRUP FJERNVARME A M B A</t>
  </si>
  <si>
    <t>THISTED VARMEFORSYNING A M B A</t>
  </si>
  <si>
    <t>THORSAGER FJERNVARMEVÆRK A M B A</t>
  </si>
  <si>
    <t>Thorshøj Kraftvarmeværk Amba</t>
  </si>
  <si>
    <t>THORSØ FJERNVARMEVÆRK A M B A</t>
  </si>
  <si>
    <t>Tim Kraftvarmeværk</t>
  </si>
  <si>
    <t>TISTRUP VARMEVÆRK</t>
  </si>
  <si>
    <t>TOMMERUP BYS FJERNVARMEFORSYNING</t>
  </si>
  <si>
    <t>TOMMERUP ST VARMEFORSYNING A M B A</t>
  </si>
  <si>
    <t>TRANBJERG VARMEVÆRK A M B A</t>
  </si>
  <si>
    <t>TRANUM VARMEVÆRK</t>
  </si>
  <si>
    <t>TROLDHEDE FJERNVARME</t>
  </si>
  <si>
    <t>TRUSTRUP-LYNGBY VARMEVÆRK AMBA</t>
  </si>
  <si>
    <t>Tversted Kraftvarmeværk A.M.B.A.</t>
  </si>
  <si>
    <t>TVIS TREKANTOMRÅDETS VARMETRANS   MISSIONSSELSKAB I/S</t>
  </si>
  <si>
    <t>Tørring Kraftvarmeværk</t>
  </si>
  <si>
    <t>Tårs Varmeværk</t>
  </si>
  <si>
    <t>Uggelhuse-Langkastrup Kraftvarmeværk AMBA</t>
  </si>
  <si>
    <t>Ulbjerg Kraft/Varme A M B A</t>
  </si>
  <si>
    <t>Uldum Varmeværk Amba</t>
  </si>
  <si>
    <t>ULFBORG FJERNVARME</t>
  </si>
  <si>
    <t>ULSTED VARMEVÆRK</t>
  </si>
  <si>
    <t>ULSTRUP VARMEVÆRK A M B A</t>
  </si>
  <si>
    <t>V HJERMITSLEV VARMEVÆRK</t>
  </si>
  <si>
    <t>VALLENSBÆK FJERNVARMEVÆRK A M B A</t>
  </si>
  <si>
    <t>VAMDRUP FJERNVARME I M B A</t>
  </si>
  <si>
    <t>VARDE VARMEFORSYNING A/S</t>
  </si>
  <si>
    <t>Varmeværket (pnr: 1003267160)</t>
  </si>
  <si>
    <t>VEDDUM-SKELUND-VISBORG KRAFTVARMEVÆRK AMBA</t>
  </si>
  <si>
    <t>VEGGER VARMEVÆRK A M B A</t>
  </si>
  <si>
    <t>VEJBY-TISVILDE FJERNVARME AMBA</t>
  </si>
  <si>
    <t>VEJEN VARMEVÆRK</t>
  </si>
  <si>
    <t>Vejle Fjernvarme A M B A</t>
  </si>
  <si>
    <t>VEJLEG FJERNVARMECEN              V/LRS JENSEN</t>
  </si>
  <si>
    <t>VEMB VARMEVÆRK</t>
  </si>
  <si>
    <t>VESLØS FJERNVARME AMBA</t>
  </si>
  <si>
    <t>VESTERVIG FJERNVARME              V/BRIAN LAURIDSEN</t>
  </si>
  <si>
    <t>Vildbjerg Varmeværk A.m.b.a.</t>
  </si>
  <si>
    <t>VINDERUP VARMEVÆRK A M B A</t>
  </si>
  <si>
    <t>VISSENBJERG FJERNVARME AMBA</t>
  </si>
  <si>
    <t>VIVILD VARMEVÆRK A M B A</t>
  </si>
  <si>
    <t>VOERSÅ KRAFTVARMEVÆRK A M B A</t>
  </si>
  <si>
    <t>VORDINGBORG FJERNVARME A/S</t>
  </si>
  <si>
    <t>VRÅ VARMEVÆRK AMBA</t>
  </si>
  <si>
    <t>VÆRLØSE VARMEVÆRK A M B A</t>
  </si>
  <si>
    <t>Værum-Ørum Kraftvarmeværk AMBA</t>
  </si>
  <si>
    <t>YouSee A/S</t>
  </si>
  <si>
    <t>ÆRØSKØBING FJERNVARME</t>
  </si>
  <si>
    <t>Ø BRØNDERSLEV FJERNVARMEVÆRK</t>
  </si>
  <si>
    <t>Ø HORNUM VARMEVÆRK AMBA</t>
  </si>
  <si>
    <t>ØLAND KRAFTVARMEVÆRK AMBA</t>
  </si>
  <si>
    <t>Ølgod Fjernvarmeselskab AMBA</t>
  </si>
  <si>
    <t>Ørnhøj-Grønbjerg Kraftvarme</t>
  </si>
  <si>
    <t>ØRSTED FJERNVARMEVÆRK</t>
  </si>
  <si>
    <t>ØRUM VARMEVÆRK AMBA</t>
  </si>
  <si>
    <t>Østbirk Fjernvarmeværk A M B A.</t>
  </si>
  <si>
    <t>Øster Hurup Kraftvarmeværk</t>
  </si>
  <si>
    <t>ØSTERILD FJERNVARMESELSKAB A M B A</t>
  </si>
  <si>
    <t>ØSTERVRÅ VARMEVÆRK AMBA</t>
  </si>
  <si>
    <t>Aabenraa - Rødekro Fjernvarme Amba</t>
  </si>
  <si>
    <t>AABYBRO FJERNVARME</t>
  </si>
  <si>
    <t>Aadum Kraftvarmeværk</t>
  </si>
  <si>
    <t>Aalborg kommune</t>
  </si>
  <si>
    <t>Ålestrup Varme A M B A</t>
  </si>
  <si>
    <t>Århus Kommune</t>
  </si>
  <si>
    <t>Aars Fjernvarmeforsyning Amba</t>
  </si>
  <si>
    <t>Efficiency corrections of the Datacenters</t>
  </si>
  <si>
    <t>This entire sheet is kept unchanged from the TIMES-DK model</t>
  </si>
  <si>
    <t>Taken from the TIMES_DK model.</t>
  </si>
  <si>
    <t>Numers for the base year demand are to be found and added here, I assume</t>
  </si>
  <si>
    <t>(could not find any numbers in the TIMES-DK files)</t>
  </si>
  <si>
    <t>why DAYTIME slicing for FT processes?? It is only assigning electricity to it's later demadn categoty, isn't it?</t>
  </si>
  <si>
    <t xml:space="preserve">electricity </t>
  </si>
  <si>
    <t>cooling/heating</t>
  </si>
  <si>
    <t>INDELC</t>
  </si>
  <si>
    <t>DEMAND~ISL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</si>
</sst>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 #,##0_-;_-* &quot;-&quot;_-;_-@_-"/>
    <numFmt numFmtId="43" formatCode="_-* #,##0.00_-;\-* #,##0.00_-;_-* &quot;-&quot;??_-;_-@_-"/>
    <numFmt numFmtId="164" formatCode="_ * #,##0.00_ ;_ * \-#,##0.00_ ;_ * &quot;-&quot;??_ ;_ @_ "/>
    <numFmt numFmtId="165" formatCode="0.000"/>
    <numFmt numFmtId="166" formatCode="0.0"/>
    <numFmt numFmtId="167" formatCode="_-[$€-2]\ * #,##0.00_-;\-[$€-2]\ * #,##0.00_-;_-[$€-2]\ * &quot;-&quot;??_-"/>
    <numFmt numFmtId="168" formatCode="_-&quot;€&quot;\ * #,##0.00_-;\-&quot;€&quot;\ * #,##0.00_-;_-&quot;€&quot;\ * &quot;-&quot;??_-;_-@_-"/>
    <numFmt numFmtId="169" formatCode="#,##0;\-\ #,##0;_-\ &quot;- &quot;"/>
    <numFmt numFmtId="170" formatCode="_([$€]* #,##0.00_);_([$€]* \(#,##0.00\);_([$€]* &quot;-&quot;??_);_(@_)"/>
    <numFmt numFmtId="171" formatCode="\Te\x\t"/>
    <numFmt numFmtId="172" formatCode="_(* #,##0.00_);_(* \(#,##0.00\);_(* &quot;-&quot;??_);_(@_)"/>
    <numFmt numFmtId="173" formatCode="_(* #,##0_);_(* \(#,##0\);_(* &quot;-&quot;_);_(@_)"/>
    <numFmt numFmtId="174" formatCode="0.000000"/>
    <numFmt numFmtId="175" formatCode="0.0%"/>
    <numFmt numFmtId="176" formatCode="0.0000"/>
  </numFmts>
  <fonts count="96">
    <font>
      <sz val="11"/>
      <color theme="1"/>
      <name val="Calibri"/>
      <family val="2"/>
      <scheme val="minor"/>
    </font>
    <font>
      <sz val="11"/>
      <color indexed="8"/>
      <name val="Calibri"/>
      <family val="2"/>
    </font>
    <font>
      <b/>
      <sz val="11"/>
      <color indexed="8"/>
      <name val="Calibri"/>
      <family val="2"/>
    </font>
    <font>
      <sz val="10"/>
      <name val="Calibri"/>
      <family val="2"/>
    </font>
    <font>
      <sz val="9"/>
      <color indexed="81"/>
      <name val="Tahoma"/>
      <family val="2"/>
    </font>
    <font>
      <b/>
      <sz val="9"/>
      <color indexed="81"/>
      <name val="Tahoma"/>
      <family val="2"/>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9"/>
      <color indexed="8"/>
      <name val="Times New Roman"/>
      <family val="1"/>
    </font>
    <font>
      <sz val="10"/>
      <name val="Arial"/>
      <family val="2"/>
    </font>
    <font>
      <sz val="10"/>
      <name val="Arial"/>
      <family val="2"/>
      <charset val="204"/>
    </font>
    <font>
      <sz val="10"/>
      <name val="Courier"/>
      <family val="3"/>
    </font>
    <font>
      <sz val="9"/>
      <name val="Times New Roman"/>
      <family val="1"/>
    </font>
    <font>
      <b/>
      <sz val="9"/>
      <name val="Times New Roman"/>
      <family val="1"/>
    </font>
    <font>
      <sz val="10"/>
      <name val="Helv"/>
    </font>
    <font>
      <sz val="11"/>
      <color theme="1"/>
      <name val="Calibri"/>
      <family val="2"/>
      <scheme val="minor"/>
    </font>
    <font>
      <sz val="10"/>
      <color rgb="FF9C0006"/>
      <name val="Calibri"/>
      <family val="2"/>
    </font>
    <font>
      <b/>
      <sz val="11"/>
      <color rgb="FFFA7D00"/>
      <name val="Calibri"/>
      <family val="2"/>
      <scheme val="minor"/>
    </font>
    <font>
      <sz val="10"/>
      <color theme="1"/>
      <name val="Calibri"/>
      <family val="2"/>
    </font>
    <font>
      <sz val="11"/>
      <color theme="1"/>
      <name val="Calibri"/>
      <family val="2"/>
    </font>
    <font>
      <b/>
      <sz val="11"/>
      <color theme="1"/>
      <name val="Calibri"/>
      <family val="2"/>
      <scheme val="minor"/>
    </font>
    <font>
      <sz val="11"/>
      <color rgb="FFFF0000"/>
      <name val="Calibri"/>
      <family val="2"/>
      <scheme val="minor"/>
    </font>
    <font>
      <sz val="9"/>
      <color theme="1"/>
      <name val="Arial"/>
      <family val="2"/>
    </font>
    <font>
      <sz val="9"/>
      <color rgb="FF000000"/>
      <name val="Arial"/>
      <family val="2"/>
    </font>
    <font>
      <b/>
      <sz val="9"/>
      <color theme="1"/>
      <name val="Arial"/>
      <family val="2"/>
    </font>
    <font>
      <b/>
      <sz val="9"/>
      <color rgb="FF000000"/>
      <name val="Arial"/>
      <family val="2"/>
    </font>
    <font>
      <sz val="11"/>
      <name val="Calibri"/>
      <family val="2"/>
      <scheme val="minor"/>
    </font>
    <font>
      <sz val="10"/>
      <name val="Arial"/>
      <family val="2"/>
    </font>
    <font>
      <b/>
      <sz val="10"/>
      <name val="Arial"/>
      <family val="2"/>
    </font>
    <font>
      <sz val="8"/>
      <color indexed="81"/>
      <name val="Tahoma"/>
      <family val="2"/>
    </font>
    <font>
      <sz val="10"/>
      <color rgb="FF008FBC"/>
      <name val="Calibri"/>
      <family val="2"/>
    </font>
    <font>
      <sz val="10"/>
      <color indexed="23"/>
      <name val="Calibri"/>
      <family val="2"/>
    </font>
    <font>
      <b/>
      <sz val="16"/>
      <color theme="0"/>
      <name val="Calibri"/>
      <family val="2"/>
    </font>
    <font>
      <b/>
      <sz val="12"/>
      <color theme="0"/>
      <name val="Calibri"/>
      <family val="2"/>
      <scheme val="minor"/>
    </font>
    <font>
      <sz val="10"/>
      <color rgb="FFFF0000"/>
      <name val="Calibri"/>
      <family val="2"/>
    </font>
    <font>
      <b/>
      <sz val="11"/>
      <color theme="0"/>
      <name val="Calibri"/>
      <family val="2"/>
      <scheme val="minor"/>
    </font>
    <font>
      <sz val="11"/>
      <color theme="0"/>
      <name val="Calibri"/>
      <family val="2"/>
      <scheme val="minor"/>
    </font>
    <font>
      <sz val="10"/>
      <color rgb="FF006100"/>
      <name val="Calibri"/>
      <family val="2"/>
    </font>
    <font>
      <u/>
      <sz val="10"/>
      <color theme="10"/>
      <name val="Calibri"/>
      <family val="2"/>
    </font>
    <font>
      <sz val="10"/>
      <color rgb="FF9C6500"/>
      <name val="Calibri"/>
      <family val="2"/>
    </font>
    <font>
      <b/>
      <sz val="12"/>
      <name val="Arial"/>
      <family val="2"/>
    </font>
    <font>
      <sz val="8"/>
      <color indexed="9"/>
      <name val="Arial"/>
      <family val="2"/>
    </font>
    <font>
      <b/>
      <sz val="11"/>
      <color rgb="FFFF0000"/>
      <name val="Calibri"/>
      <family val="2"/>
      <scheme val="minor"/>
    </font>
    <font>
      <sz val="9"/>
      <name val="Arial"/>
      <family val="2"/>
    </font>
    <font>
      <vertAlign val="subscript"/>
      <sz val="9"/>
      <name val="Arial"/>
      <family val="2"/>
    </font>
    <font>
      <sz val="11"/>
      <color rgb="FF3F3F76"/>
      <name val="Calibri"/>
      <family val="2"/>
      <scheme val="minor"/>
    </font>
    <font>
      <b/>
      <sz val="11"/>
      <color rgb="FF3F3F3F"/>
      <name val="Calibri"/>
      <family val="2"/>
      <scheme val="minor"/>
    </font>
    <font>
      <sz val="8"/>
      <name val="Arial"/>
      <family val="2"/>
    </font>
    <font>
      <sz val="9"/>
      <name val="Geneva"/>
      <family val="2"/>
    </font>
    <font>
      <u/>
      <sz val="11"/>
      <color theme="10"/>
      <name val="Calibri"/>
      <family val="2"/>
      <scheme val="minor"/>
    </font>
    <font>
      <sz val="10"/>
      <name val="Calibri"/>
      <family val="2"/>
      <scheme val="minor"/>
    </font>
    <font>
      <b/>
      <sz val="10"/>
      <color indexed="12"/>
      <name val="Calibri"/>
      <family val="2"/>
      <scheme val="minor"/>
    </font>
    <font>
      <sz val="8"/>
      <name val="Calibri"/>
      <family val="2"/>
      <scheme val="minor"/>
    </font>
    <font>
      <sz val="10"/>
      <color indexed="9"/>
      <name val="Arial"/>
      <family val="2"/>
    </font>
    <font>
      <b/>
      <sz val="10"/>
      <color theme="1"/>
      <name val="Calibri"/>
      <family val="2"/>
      <scheme val="minor"/>
    </font>
    <font>
      <i/>
      <sz val="11"/>
      <color rgb="FFC00000"/>
      <name val="Calibri"/>
      <family val="2"/>
      <scheme val="minor"/>
    </font>
    <font>
      <b/>
      <sz val="10"/>
      <color rgb="FF0070C0"/>
      <name val="Arial"/>
      <family val="2"/>
    </font>
    <font>
      <b/>
      <sz val="9"/>
      <name val="Arial"/>
      <family val="2"/>
    </font>
    <font>
      <sz val="11"/>
      <color theme="1"/>
      <name val="Calibri"/>
      <family val="2"/>
      <charset val="1"/>
      <scheme val="minor"/>
    </font>
    <font>
      <sz val="12"/>
      <color theme="1"/>
      <name val="Calibri"/>
      <family val="2"/>
      <scheme val="minor"/>
    </font>
    <font>
      <b/>
      <sz val="12"/>
      <color rgb="FFC00000"/>
      <name val="Calibri"/>
      <family val="2"/>
      <scheme val="minor"/>
    </font>
    <font>
      <sz val="14"/>
      <color indexed="9"/>
      <name val="Arial"/>
      <family val="2"/>
    </font>
    <font>
      <i/>
      <sz val="11"/>
      <name val="Calibri"/>
      <family val="2"/>
      <scheme val="minor"/>
    </font>
    <font>
      <vertAlign val="subscript"/>
      <sz val="9"/>
      <color theme="1"/>
      <name val="Arial"/>
      <family val="2"/>
    </font>
    <font>
      <sz val="11"/>
      <color rgb="FFFF0000"/>
      <name val="Calibri"/>
      <family val="2"/>
      <charset val="1"/>
      <scheme val="minor"/>
    </font>
    <font>
      <sz val="11"/>
      <name val="Calibri"/>
      <family val="2"/>
      <charset val="1"/>
      <scheme val="minor"/>
    </font>
    <font>
      <i/>
      <sz val="11"/>
      <name val="Calibri"/>
      <family val="2"/>
      <charset val="1"/>
      <scheme val="minor"/>
    </font>
    <font>
      <b/>
      <sz val="9"/>
      <color rgb="FFFF0000"/>
      <name val="Arial"/>
      <family val="2"/>
    </font>
    <font>
      <sz val="11"/>
      <color rgb="FF00B0F0"/>
      <name val="Calibri"/>
      <family val="2"/>
      <scheme val="minor"/>
    </font>
    <font>
      <sz val="11"/>
      <color theme="1"/>
      <name val="Verdana"/>
      <family val="2"/>
    </font>
    <font>
      <b/>
      <sz val="14"/>
      <color theme="1"/>
      <name val="Calibri"/>
      <family val="2"/>
      <scheme val="minor"/>
    </font>
    <font>
      <sz val="16"/>
      <color theme="1"/>
      <name val="Calibri"/>
      <family val="2"/>
      <scheme val="minor"/>
    </font>
    <font>
      <b/>
      <sz val="12"/>
      <color rgb="FFFF0000"/>
      <name val="Calibri"/>
      <family val="2"/>
      <scheme val="minor"/>
    </font>
    <font>
      <sz val="11"/>
      <color theme="4"/>
      <name val="Calibri"/>
      <family val="2"/>
      <scheme val="minor"/>
    </font>
    <font>
      <sz val="12"/>
      <name val="Calibri"/>
      <family val="2"/>
      <scheme val="minor"/>
    </font>
    <font>
      <b/>
      <sz val="16"/>
      <color rgb="FFC00000"/>
      <name val="Calibri"/>
      <family val="2"/>
      <scheme val="minor"/>
    </font>
    <font>
      <b/>
      <sz val="10"/>
      <color rgb="FFC00000"/>
      <name val="Arial"/>
      <family val="2"/>
    </font>
  </fonts>
  <fills count="8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31"/>
        <bgColor indexed="64"/>
      </patternFill>
    </fill>
    <fill>
      <patternFill patternType="solid">
        <fgColor indexed="42"/>
        <bgColor indexed="64"/>
      </patternFill>
    </fill>
    <fill>
      <patternFill patternType="solid">
        <fgColor rgb="FFFFC7CE"/>
      </patternFill>
    </fill>
    <fill>
      <patternFill patternType="solid">
        <fgColor rgb="FFF2F2F2"/>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C6F1FF"/>
        <bgColor indexed="64"/>
      </patternFill>
    </fill>
    <fill>
      <patternFill patternType="solid">
        <fgColor theme="0" tint="-0.24994659260841701"/>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indexed="63"/>
        <bgColor indexed="64"/>
      </patternFill>
    </fill>
    <fill>
      <patternFill patternType="solid">
        <fgColor indexed="62"/>
        <bgColor indexed="64"/>
      </patternFill>
    </fill>
    <fill>
      <patternFill patternType="solid">
        <fgColor theme="7" tint="0.79998168889431442"/>
        <bgColor indexed="64"/>
      </patternFill>
    </fill>
    <fill>
      <patternFill patternType="solid">
        <fgColor rgb="FFFFCC99"/>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66"/>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style="thin">
        <color indexed="64"/>
      </top>
      <bottom/>
      <diagonal/>
    </border>
    <border>
      <left/>
      <right/>
      <top style="thin">
        <color indexed="64"/>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ck">
        <color rgb="FFFFC000"/>
      </left>
      <right style="thick">
        <color rgb="FFFFC000"/>
      </right>
      <top style="thin">
        <color rgb="FFFFC000"/>
      </top>
      <bottom style="thick">
        <color rgb="FFFFC000"/>
      </bottom>
      <diagonal/>
    </border>
    <border>
      <left style="thick">
        <color theme="0" tint="-0.24994659260841701"/>
      </left>
      <right style="thick">
        <color theme="0" tint="-0.24994659260841701"/>
      </right>
      <top style="medium">
        <color theme="0" tint="-0.24994659260841701"/>
      </top>
      <bottom style="thick">
        <color theme="0"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right/>
      <top style="medium">
        <color indexed="64"/>
      </top>
      <bottom style="thin">
        <color indexed="64"/>
      </bottom>
      <diagonal/>
    </border>
    <border>
      <left/>
      <right style="thin">
        <color indexed="64"/>
      </right>
      <top style="medium">
        <color indexed="64"/>
      </top>
      <bottom/>
      <diagonal/>
    </border>
    <border>
      <left/>
      <right style="thick">
        <color auto="1"/>
      </right>
      <top/>
      <bottom/>
      <diagonal/>
    </border>
  </borders>
  <cellStyleXfs count="6978">
    <xf numFmtId="0" fontId="0" fillId="0" borderId="0"/>
    <xf numFmtId="0" fontId="9" fillId="2" borderId="0" applyNumberFormat="0" applyBorder="0" applyAlignment="0" applyProtection="0"/>
    <xf numFmtId="0" fontId="1" fillId="2" borderId="0" applyNumberFormat="0" applyBorder="0" applyAlignment="0" applyProtection="0"/>
    <xf numFmtId="0" fontId="9" fillId="3" borderId="0" applyNumberFormat="0" applyBorder="0" applyAlignment="0" applyProtection="0"/>
    <xf numFmtId="0" fontId="1" fillId="3" borderId="0" applyNumberFormat="0" applyBorder="0" applyAlignment="0" applyProtection="0"/>
    <xf numFmtId="0" fontId="9" fillId="4" borderId="0" applyNumberFormat="0" applyBorder="0" applyAlignment="0" applyProtection="0"/>
    <xf numFmtId="0" fontId="1" fillId="4" borderId="0" applyNumberFormat="0" applyBorder="0" applyAlignment="0" applyProtection="0"/>
    <xf numFmtId="0" fontId="9" fillId="5" borderId="0" applyNumberFormat="0" applyBorder="0" applyAlignment="0" applyProtection="0"/>
    <xf numFmtId="0" fontId="1" fillId="5" borderId="0" applyNumberFormat="0" applyBorder="0" applyAlignment="0" applyProtection="0"/>
    <xf numFmtId="0" fontId="9" fillId="6" borderId="0" applyNumberFormat="0" applyBorder="0" applyAlignment="0" applyProtection="0"/>
    <xf numFmtId="0" fontId="1" fillId="6" borderId="0" applyNumberFormat="0" applyBorder="0" applyAlignment="0" applyProtection="0"/>
    <xf numFmtId="0" fontId="9" fillId="7" borderId="0" applyNumberFormat="0" applyBorder="0" applyAlignment="0" applyProtection="0"/>
    <xf numFmtId="0" fontId="1" fillId="7" borderId="0" applyNumberFormat="0" applyBorder="0" applyAlignment="0" applyProtection="0"/>
    <xf numFmtId="0" fontId="9" fillId="8" borderId="0" applyNumberFormat="0" applyBorder="0" applyAlignment="0" applyProtection="0"/>
    <xf numFmtId="0" fontId="1" fillId="8" borderId="0" applyNumberFormat="0" applyBorder="0" applyAlignment="0" applyProtection="0"/>
    <xf numFmtId="0" fontId="9" fillId="9" borderId="0" applyNumberFormat="0" applyBorder="0" applyAlignment="0" applyProtection="0"/>
    <xf numFmtId="0" fontId="1" fillId="9" borderId="0" applyNumberFormat="0" applyBorder="0" applyAlignment="0" applyProtection="0"/>
    <xf numFmtId="0" fontId="9" fillId="10" borderId="0" applyNumberFormat="0" applyBorder="0" applyAlignment="0" applyProtection="0"/>
    <xf numFmtId="0" fontId="1" fillId="10" borderId="0" applyNumberFormat="0" applyBorder="0" applyAlignment="0" applyProtection="0"/>
    <xf numFmtId="0" fontId="9" fillId="5" borderId="0" applyNumberFormat="0" applyBorder="0" applyAlignment="0" applyProtection="0"/>
    <xf numFmtId="0" fontId="1" fillId="5" borderId="0" applyNumberFormat="0" applyBorder="0" applyAlignment="0" applyProtection="0"/>
    <xf numFmtId="0" fontId="9" fillId="8" borderId="0" applyNumberFormat="0" applyBorder="0" applyAlignment="0" applyProtection="0"/>
    <xf numFmtId="0" fontId="1" fillId="8" borderId="0" applyNumberFormat="0" applyBorder="0" applyAlignment="0" applyProtection="0"/>
    <xf numFmtId="0" fontId="9" fillId="11" borderId="0" applyNumberFormat="0" applyBorder="0" applyAlignment="0" applyProtection="0"/>
    <xf numFmtId="0" fontId="1" fillId="11" borderId="0" applyNumberFormat="0" applyBorder="0" applyAlignment="0" applyProtection="0"/>
    <xf numFmtId="0" fontId="6" fillId="0" borderId="0" applyNumberFormat="0" applyFont="0" applyFill="0" applyBorder="0" applyProtection="0">
      <alignment horizontal="left" vertical="center" indent="5"/>
    </xf>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4" fontId="27" fillId="20" borderId="1">
      <alignment horizontal="right" vertical="center"/>
    </xf>
    <xf numFmtId="4" fontId="27" fillId="20" borderId="1">
      <alignment horizontal="right" vertical="center"/>
    </xf>
    <xf numFmtId="0" fontId="35" fillId="29" borderId="0" applyNumberFormat="0" applyBorder="0" applyAlignment="0" applyProtection="0"/>
    <xf numFmtId="0" fontId="35" fillId="29" borderId="0" applyNumberFormat="0" applyBorder="0" applyAlignment="0" applyProtection="0"/>
    <xf numFmtId="0" fontId="11" fillId="21" borderId="2" applyNumberFormat="0" applyAlignment="0" applyProtection="0"/>
    <xf numFmtId="0" fontId="11" fillId="21" borderId="2" applyNumberFormat="0" applyAlignment="0" applyProtection="0"/>
    <xf numFmtId="0" fontId="36" fillId="30" borderId="38" applyNumberFormat="0" applyAlignment="0" applyProtection="0"/>
    <xf numFmtId="0" fontId="12" fillId="0" borderId="3" applyNumberFormat="0" applyFill="0" applyAlignment="0" applyProtection="0"/>
    <xf numFmtId="0" fontId="13" fillId="22" borderId="4" applyNumberFormat="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164" fontId="34"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164" fontId="34" fillId="0" borderId="0" applyFont="0" applyFill="0" applyBorder="0" applyAlignment="0" applyProtection="0"/>
    <xf numFmtId="0" fontId="33" fillId="0" borderId="0"/>
    <xf numFmtId="0" fontId="31" fillId="0" borderId="5">
      <alignment horizontal="left" vertical="center" wrapText="1" indent="2"/>
    </xf>
    <xf numFmtId="0" fontId="31" fillId="0" borderId="5">
      <alignment horizontal="left" vertical="center" wrapText="1" indent="2"/>
    </xf>
    <xf numFmtId="167"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28" fillId="0" borderId="0" applyFont="0" applyFill="0" applyBorder="0" applyAlignment="0" applyProtection="0"/>
    <xf numFmtId="167" fontId="6" fillId="0" borderId="0" applyFont="0" applyFill="0" applyBorder="0" applyAlignment="0" applyProtection="0"/>
    <xf numFmtId="0"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0" fontId="33" fillId="0" borderId="0"/>
    <xf numFmtId="0" fontId="14" fillId="7" borderId="2" applyNumberFormat="0" applyAlignment="0" applyProtection="0"/>
    <xf numFmtId="0" fontId="14" fillId="7" borderId="2" applyNumberFormat="0" applyAlignment="0" applyProtection="0"/>
    <xf numFmtId="0" fontId="14" fillId="7" borderId="2" applyNumberFormat="0" applyAlignment="0" applyProtection="0"/>
    <xf numFmtId="4" fontId="31" fillId="0" borderId="0" applyBorder="0">
      <alignment horizontal="right" vertical="center"/>
    </xf>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8" fillId="0" borderId="0" applyFont="0" applyFill="0" applyBorder="0" applyAlignment="0" applyProtection="0"/>
    <xf numFmtId="43" fontId="6" fillId="0" borderId="0" applyFont="0" applyFill="0" applyBorder="0" applyAlignment="0" applyProtection="0"/>
    <xf numFmtId="0" fontId="16" fillId="23" borderId="0" applyNumberFormat="0" applyBorder="0" applyAlignment="0" applyProtection="0"/>
    <xf numFmtId="0" fontId="7" fillId="0" borderId="0"/>
    <xf numFmtId="0" fontId="6" fillId="0" borderId="0"/>
    <xf numFmtId="0" fontId="37" fillId="0" borderId="0"/>
    <xf numFmtId="0" fontId="6" fillId="0" borderId="0"/>
    <xf numFmtId="0" fontId="6" fillId="0" borderId="0"/>
    <xf numFmtId="0" fontId="33" fillId="0" borderId="0"/>
    <xf numFmtId="0" fontId="33" fillId="0" borderId="0"/>
    <xf numFmtId="0" fontId="34" fillId="0" borderId="0"/>
    <xf numFmtId="0" fontId="6" fillId="0" borderId="0"/>
    <xf numFmtId="0" fontId="6" fillId="0" borderId="0"/>
    <xf numFmtId="0" fontId="34" fillId="0" borderId="0"/>
    <xf numFmtId="0" fontId="34" fillId="0" borderId="0"/>
    <xf numFmtId="0" fontId="6" fillId="0" borderId="0"/>
    <xf numFmtId="0" fontId="34" fillId="0" borderId="0"/>
    <xf numFmtId="0" fontId="34" fillId="0" borderId="0"/>
    <xf numFmtId="0" fontId="6" fillId="0" borderId="0"/>
    <xf numFmtId="0" fontId="37" fillId="0" borderId="0"/>
    <xf numFmtId="0" fontId="28" fillId="0" borderId="0"/>
    <xf numFmtId="0" fontId="6" fillId="0" borderId="0"/>
    <xf numFmtId="0" fontId="38" fillId="0" borderId="0"/>
    <xf numFmtId="0" fontId="38" fillId="0" borderId="0"/>
    <xf numFmtId="0" fontId="37" fillId="0" borderId="0"/>
    <xf numFmtId="0" fontId="37" fillId="0" borderId="0"/>
    <xf numFmtId="0" fontId="37" fillId="0" borderId="0"/>
    <xf numFmtId="0" fontId="37" fillId="0" borderId="0"/>
    <xf numFmtId="0" fontId="34" fillId="0" borderId="0"/>
    <xf numFmtId="0" fontId="6" fillId="0" borderId="0"/>
    <xf numFmtId="0" fontId="34" fillId="0" borderId="0"/>
    <xf numFmtId="0" fontId="37" fillId="0" borderId="0"/>
    <xf numFmtId="0" fontId="37" fillId="0" borderId="0"/>
    <xf numFmtId="0" fontId="29" fillId="0" borderId="0"/>
    <xf numFmtId="0" fontId="34" fillId="0" borderId="0"/>
    <xf numFmtId="0" fontId="34" fillId="0" borderId="0"/>
    <xf numFmtId="0" fontId="6" fillId="0" borderId="0"/>
    <xf numFmtId="0" fontId="37" fillId="0" borderId="0"/>
    <xf numFmtId="4" fontId="31" fillId="0" borderId="1" applyFill="0" applyBorder="0" applyProtection="0">
      <alignment horizontal="right" vertical="center"/>
    </xf>
    <xf numFmtId="4" fontId="31" fillId="0" borderId="1" applyFill="0" applyBorder="0" applyProtection="0">
      <alignment horizontal="right" vertical="center"/>
    </xf>
    <xf numFmtId="4" fontId="31" fillId="0" borderId="1" applyFill="0" applyBorder="0" applyProtection="0">
      <alignment horizontal="right" vertical="center"/>
    </xf>
    <xf numFmtId="0" fontId="32" fillId="0" borderId="0" applyNumberFormat="0" applyFill="0" applyBorder="0" applyProtection="0">
      <alignment horizontal="left" vertical="center"/>
    </xf>
    <xf numFmtId="0" fontId="6" fillId="24" borderId="0" applyNumberFormat="0" applyFont="0" applyBorder="0" applyAlignment="0" applyProtection="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6" fillId="0" borderId="0"/>
    <xf numFmtId="0" fontId="7" fillId="0" borderId="0"/>
    <xf numFmtId="0" fontId="6" fillId="0" borderId="0"/>
    <xf numFmtId="0" fontId="9" fillId="0" borderId="0"/>
    <xf numFmtId="0" fontId="1" fillId="0" borderId="0"/>
    <xf numFmtId="0" fontId="9" fillId="0" borderId="0"/>
    <xf numFmtId="0" fontId="1" fillId="0" borderId="0"/>
    <xf numFmtId="0" fontId="7" fillId="0" borderId="0"/>
    <xf numFmtId="0" fontId="7" fillId="0" borderId="0"/>
    <xf numFmtId="0" fontId="6" fillId="0" borderId="0"/>
    <xf numFmtId="0" fontId="6" fillId="0" borderId="0"/>
    <xf numFmtId="0" fontId="15"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6"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7" fillId="0" borderId="0"/>
    <xf numFmtId="0" fontId="7" fillId="0" borderId="0"/>
    <xf numFmtId="0" fontId="6" fillId="0" borderId="0"/>
    <xf numFmtId="0" fontId="7" fillId="0" borderId="0"/>
    <xf numFmtId="0" fontId="6" fillId="0" borderId="0"/>
    <xf numFmtId="0" fontId="6" fillId="0" borderId="0"/>
    <xf numFmtId="0" fontId="15" fillId="0" borderId="0"/>
    <xf numFmtId="0" fontId="30" fillId="0" borderId="0"/>
    <xf numFmtId="0" fontId="6" fillId="25" borderId="9" applyNumberFormat="0" applyFont="0" applyAlignment="0" applyProtection="0"/>
    <xf numFmtId="0" fontId="6" fillId="25" borderId="9" applyNumberFormat="0" applyFont="0" applyAlignment="0" applyProtection="0"/>
    <xf numFmtId="0" fontId="28"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8" fillId="0" borderId="0" applyFont="0" applyFill="0" applyBorder="0" applyAlignment="0" applyProtection="0"/>
    <xf numFmtId="169" fontId="6" fillId="0" borderId="0" applyFont="0" applyFill="0" applyBorder="0" applyAlignment="0" applyProtection="0"/>
    <xf numFmtId="0" fontId="17" fillId="21" borderId="10" applyNumberFormat="0" applyAlignment="0" applyProtection="0"/>
    <xf numFmtId="0" fontId="17" fillId="21" borderId="10" applyNumberFormat="0" applyAlignment="0" applyProtection="0"/>
    <xf numFmtId="0" fontId="17" fillId="21" borderId="10" applyNumberFormat="0" applyAlignment="0" applyProtection="0"/>
    <xf numFmtId="0" fontId="33" fillId="0" borderId="0"/>
    <xf numFmtId="9" fontId="34"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6" applyNumberFormat="0" applyFill="0" applyAlignment="0" applyProtection="0"/>
    <xf numFmtId="0" fontId="21" fillId="0" borderId="6"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4"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5" fillId="3" borderId="0" applyNumberFormat="0" applyBorder="0" applyAlignment="0" applyProtection="0"/>
    <xf numFmtId="0" fontId="26" fillId="4" borderId="0" applyNumberFormat="0" applyBorder="0" applyAlignment="0" applyProtection="0"/>
    <xf numFmtId="4" fontId="31" fillId="0" borderId="0"/>
    <xf numFmtId="0" fontId="46" fillId="0" borderId="0"/>
    <xf numFmtId="3" fontId="49" fillId="37" borderId="38" applyBorder="0" applyAlignment="0" applyProtection="0"/>
    <xf numFmtId="0" fontId="50" fillId="0" borderId="0" applyNumberFormat="0" applyFill="0" applyBorder="0" applyAlignment="0" applyProtection="0"/>
    <xf numFmtId="0" fontId="51" fillId="32" borderId="0" applyNumberFormat="0" applyAlignment="0" applyProtection="0"/>
    <xf numFmtId="0" fontId="51" fillId="32" borderId="39" applyNumberFormat="0" applyAlignment="0" applyProtection="0"/>
    <xf numFmtId="0" fontId="52" fillId="38" borderId="40" applyNumberFormat="0" applyAlignment="0" applyProtection="0"/>
    <xf numFmtId="3" fontId="53" fillId="34" borderId="38" applyBorder="0" applyAlignment="0" applyProtection="0">
      <alignment horizontal="center" vertical="center"/>
    </xf>
    <xf numFmtId="0" fontId="34" fillId="44" borderId="0" applyNumberFormat="0" applyBorder="0" applyAlignment="0" applyProtection="0"/>
    <xf numFmtId="0" fontId="34" fillId="44"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55" fillId="46" borderId="0" applyNumberFormat="0" applyBorder="0" applyAlignment="0" applyProtection="0"/>
    <xf numFmtId="0" fontId="55" fillId="50" borderId="0" applyNumberFormat="0" applyBorder="0" applyAlignment="0" applyProtection="0"/>
    <xf numFmtId="0" fontId="55" fillId="54" borderId="0" applyNumberFormat="0" applyBorder="0" applyAlignment="0" applyProtection="0"/>
    <xf numFmtId="0" fontId="55" fillId="58" borderId="0" applyNumberFormat="0" applyBorder="0" applyAlignment="0" applyProtection="0"/>
    <xf numFmtId="0" fontId="55" fillId="62" borderId="0" applyNumberFormat="0" applyBorder="0" applyAlignment="0" applyProtection="0"/>
    <xf numFmtId="0" fontId="55" fillId="66" borderId="0" applyNumberFormat="0" applyBorder="0" applyAlignment="0" applyProtection="0"/>
    <xf numFmtId="0" fontId="11" fillId="21" borderId="2" applyNumberFormat="0" applyAlignment="0" applyProtection="0"/>
    <xf numFmtId="0" fontId="11" fillId="21" borderId="2" applyNumberFormat="0" applyAlignment="0" applyProtection="0"/>
    <xf numFmtId="172" fontId="6"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7" fontId="29"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168" fontId="29"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9" fillId="0" borderId="0" applyFont="0" applyFill="0" applyBorder="0" applyAlignment="0" applyProtection="0"/>
    <xf numFmtId="0" fontId="56" fillId="39" borderId="0" applyNumberFormat="0" applyBorder="0" applyAlignment="0" applyProtection="0"/>
    <xf numFmtId="0" fontId="57" fillId="0" borderId="0" applyNumberFormat="0" applyFill="0" applyBorder="0" applyAlignment="0" applyProtection="0"/>
    <xf numFmtId="0" fontId="14" fillId="7" borderId="2" applyNumberFormat="0" applyAlignment="0" applyProtection="0"/>
    <xf numFmtId="0" fontId="14" fillId="7" borderId="2" applyNumberFormat="0" applyAlignment="0" applyProtection="0"/>
    <xf numFmtId="0" fontId="14" fillId="7" borderId="2" applyNumberFormat="0" applyAlignment="0" applyProtection="0"/>
    <xf numFmtId="164" fontId="33" fillId="0" borderId="0" applyFont="0" applyFill="0" applyBorder="0" applyAlignment="0" applyProtection="0"/>
    <xf numFmtId="0" fontId="54" fillId="41" borderId="41" applyNumberFormat="0" applyAlignment="0" applyProtection="0"/>
    <xf numFmtId="0" fontId="55" fillId="43" borderId="0" applyNumberFormat="0" applyBorder="0" applyAlignment="0" applyProtection="0"/>
    <xf numFmtId="0" fontId="55" fillId="47" borderId="0" applyNumberFormat="0" applyBorder="0" applyAlignment="0" applyProtection="0"/>
    <xf numFmtId="0" fontId="55" fillId="51" borderId="0" applyNumberFormat="0" applyBorder="0" applyAlignment="0" applyProtection="0"/>
    <xf numFmtId="0" fontId="55" fillId="55" borderId="0" applyNumberFormat="0" applyBorder="0" applyAlignment="0" applyProtection="0"/>
    <xf numFmtId="0" fontId="55" fillId="59" borderId="0" applyNumberFormat="0" applyBorder="0" applyAlignment="0" applyProtection="0"/>
    <xf numFmtId="0" fontId="55" fillId="63" borderId="0" applyNumberFormat="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29" fillId="0" borderId="0" applyFont="0" applyFill="0" applyBorder="0" applyAlignment="0" applyProtection="0"/>
    <xf numFmtId="0" fontId="58" fillId="40" borderId="0" applyNumberFormat="0" applyBorder="0" applyAlignment="0" applyProtection="0"/>
    <xf numFmtId="0" fontId="34" fillId="0" borderId="0"/>
    <xf numFmtId="0" fontId="6" fillId="0" borderId="0"/>
    <xf numFmtId="0" fontId="6" fillId="0" borderId="0"/>
    <xf numFmtId="0" fontId="34" fillId="0" borderId="0"/>
    <xf numFmtId="0" fontId="6" fillId="0" borderId="0"/>
    <xf numFmtId="0" fontId="34" fillId="0" borderId="0"/>
    <xf numFmtId="0" fontId="6" fillId="0" borderId="0"/>
    <xf numFmtId="0" fontId="6" fillId="0" borderId="0"/>
    <xf numFmtId="0" fontId="6" fillId="0" borderId="0"/>
    <xf numFmtId="0" fontId="6" fillId="0" borderId="0"/>
    <xf numFmtId="0" fontId="34" fillId="0" borderId="0"/>
    <xf numFmtId="0" fontId="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 fillId="0" borderId="0"/>
    <xf numFmtId="0" fontId="3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34"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 fillId="0" borderId="0"/>
    <xf numFmtId="0" fontId="34" fillId="0" borderId="0"/>
    <xf numFmtId="0" fontId="3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7" fillId="0" borderId="0"/>
    <xf numFmtId="0" fontId="37" fillId="0" borderId="0"/>
    <xf numFmtId="0" fontId="37" fillId="0" borderId="0"/>
    <xf numFmtId="0" fontId="37" fillId="0" borderId="0"/>
    <xf numFmtId="0" fontId="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6"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6" fillId="25" borderId="9" applyNumberFormat="0" applyFont="0" applyAlignment="0" applyProtection="0"/>
    <xf numFmtId="0" fontId="34" fillId="42" borderId="42" applyNumberFormat="0" applyFont="0" applyAlignment="0" applyProtection="0"/>
    <xf numFmtId="0" fontId="34" fillId="42" borderId="42" applyNumberFormat="0" applyFont="0" applyAlignment="0" applyProtection="0"/>
    <xf numFmtId="0" fontId="34" fillId="42" borderId="42" applyNumberFormat="0" applyFont="0" applyAlignment="0" applyProtection="0"/>
    <xf numFmtId="0" fontId="34" fillId="42" borderId="42" applyNumberFormat="0" applyFont="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9" fillId="0" borderId="0" applyFont="0" applyFill="0" applyBorder="0" applyAlignment="0" applyProtection="0"/>
    <xf numFmtId="0" fontId="17" fillId="21" borderId="10" applyNumberFormat="0" applyAlignment="0" applyProtection="0"/>
    <xf numFmtId="0" fontId="17" fillId="21" borderId="10" applyNumberFormat="0" applyAlignment="0" applyProtection="0"/>
    <xf numFmtId="0" fontId="17" fillId="21" borderId="10" applyNumberFormat="0" applyAlignment="0" applyProtection="0"/>
    <xf numFmtId="9" fontId="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9"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47" fillId="68" borderId="1" applyNumberFormat="0" applyProtection="0">
      <alignment horizontal="right"/>
    </xf>
    <xf numFmtId="0" fontId="59" fillId="68" borderId="0" applyNumberFormat="0" applyBorder="0" applyProtection="0">
      <alignment horizontal="left"/>
    </xf>
    <xf numFmtId="0" fontId="47" fillId="68" borderId="1" applyNumberFormat="0" applyProtection="0">
      <alignment horizontal="left"/>
    </xf>
    <xf numFmtId="49" fontId="6" fillId="0" borderId="1" applyFill="0" applyProtection="0">
      <alignment horizontal="right"/>
    </xf>
    <xf numFmtId="0" fontId="60" fillId="69" borderId="0" applyNumberFormat="0" applyBorder="0" applyProtection="0">
      <alignment horizontal="left"/>
    </xf>
    <xf numFmtId="1" fontId="6" fillId="0" borderId="1" applyFill="0" applyProtection="0">
      <alignment horizontal="right" vertical="top" wrapText="1"/>
    </xf>
    <xf numFmtId="2" fontId="6" fillId="0" borderId="1" applyFill="0" applyProtection="0">
      <alignment horizontal="right" vertical="top" wrapText="1"/>
    </xf>
    <xf numFmtId="0" fontId="6" fillId="0" borderId="1" applyFill="0" applyProtection="0">
      <alignment horizontal="right" vertical="top" wrapText="1"/>
    </xf>
    <xf numFmtId="0" fontId="47" fillId="68" borderId="1" applyNumberFormat="0" applyProtection="0">
      <alignment horizontal="right"/>
    </xf>
    <xf numFmtId="0" fontId="59" fillId="68" borderId="0" applyNumberFormat="0" applyBorder="0" applyProtection="0">
      <alignment horizontal="left"/>
    </xf>
    <xf numFmtId="0" fontId="47" fillId="68" borderId="1" applyNumberFormat="0" applyProtection="0">
      <alignment horizontal="left"/>
    </xf>
    <xf numFmtId="49" fontId="6" fillId="0" borderId="1" applyFill="0" applyProtection="0">
      <alignment horizontal="right"/>
    </xf>
    <xf numFmtId="0" fontId="60" fillId="69" borderId="0" applyNumberFormat="0" applyBorder="0" applyProtection="0">
      <alignment horizontal="left"/>
    </xf>
    <xf numFmtId="1" fontId="6" fillId="0" borderId="1" applyFill="0" applyProtection="0">
      <alignment horizontal="right" vertical="top" wrapText="1"/>
    </xf>
    <xf numFmtId="2" fontId="6" fillId="0" borderId="1" applyFill="0" applyProtection="0">
      <alignment horizontal="right" vertical="top" wrapText="1"/>
    </xf>
    <xf numFmtId="0" fontId="6" fillId="0" borderId="1" applyFill="0" applyProtection="0">
      <alignment horizontal="right" vertical="top" wrapText="1"/>
    </xf>
    <xf numFmtId="0" fontId="47" fillId="68" borderId="1" applyNumberFormat="0" applyProtection="0">
      <alignment horizontal="right"/>
    </xf>
    <xf numFmtId="0" fontId="59" fillId="68" borderId="0" applyNumberFormat="0" applyBorder="0" applyProtection="0">
      <alignment horizontal="left"/>
    </xf>
    <xf numFmtId="0" fontId="47" fillId="68" borderId="1" applyNumberFormat="0" applyProtection="0">
      <alignment horizontal="left"/>
    </xf>
    <xf numFmtId="49" fontId="6" fillId="0" borderId="1" applyFill="0" applyProtection="0">
      <alignment horizontal="right"/>
    </xf>
    <xf numFmtId="0" fontId="60" fillId="69" borderId="0" applyNumberFormat="0" applyBorder="0" applyProtection="0">
      <alignment horizontal="left"/>
    </xf>
    <xf numFmtId="1" fontId="6" fillId="0" borderId="1" applyFill="0" applyProtection="0">
      <alignment horizontal="right" vertical="top" wrapText="1"/>
    </xf>
    <xf numFmtId="2" fontId="6" fillId="0" borderId="1" applyFill="0" applyProtection="0">
      <alignment horizontal="right" vertical="top" wrapText="1"/>
    </xf>
    <xf numFmtId="0" fontId="6" fillId="0" borderId="1" applyFill="0" applyProtection="0">
      <alignment horizontal="right" vertical="top" wrapText="1"/>
    </xf>
    <xf numFmtId="0" fontId="47" fillId="68" borderId="1" applyNumberFormat="0" applyProtection="0">
      <alignment horizontal="right"/>
    </xf>
    <xf numFmtId="1" fontId="6" fillId="0" borderId="1" applyFill="0" applyProtection="0">
      <alignment horizontal="right" vertical="top" wrapText="1"/>
    </xf>
    <xf numFmtId="2" fontId="6" fillId="0" borderId="1" applyFill="0" applyProtection="0">
      <alignment horizontal="right" vertical="top" wrapText="1"/>
    </xf>
    <xf numFmtId="0" fontId="6" fillId="0" borderId="1" applyFill="0" applyProtection="0">
      <alignment horizontal="right" vertical="top" wrapText="1"/>
    </xf>
    <xf numFmtId="0" fontId="47" fillId="68" borderId="1" applyNumberFormat="0" applyProtection="0">
      <alignment horizontal="right"/>
    </xf>
    <xf numFmtId="0" fontId="59" fillId="68" borderId="0" applyNumberFormat="0" applyBorder="0" applyProtection="0">
      <alignment horizontal="left"/>
    </xf>
    <xf numFmtId="0" fontId="47" fillId="68" borderId="1" applyNumberFormat="0" applyProtection="0">
      <alignment horizontal="left"/>
    </xf>
    <xf numFmtId="49" fontId="6" fillId="0" borderId="1" applyFill="0" applyProtection="0">
      <alignment horizontal="right"/>
    </xf>
    <xf numFmtId="0" fontId="60" fillId="69" borderId="0" applyNumberFormat="0" applyBorder="0" applyProtection="0">
      <alignment horizontal="left"/>
    </xf>
    <xf numFmtId="1" fontId="6" fillId="0" borderId="1" applyFill="0" applyProtection="0">
      <alignment horizontal="right" vertical="top" wrapText="1"/>
    </xf>
    <xf numFmtId="2" fontId="6" fillId="0" borderId="1" applyFill="0" applyProtection="0">
      <alignment horizontal="right" vertical="top" wrapText="1"/>
    </xf>
    <xf numFmtId="0" fontId="6" fillId="0" borderId="1" applyFill="0" applyProtection="0">
      <alignment horizontal="right" vertical="top" wrapText="1"/>
    </xf>
    <xf numFmtId="0" fontId="47" fillId="68" borderId="1" applyNumberFormat="0" applyProtection="0">
      <alignment horizontal="right"/>
    </xf>
    <xf numFmtId="0" fontId="59" fillId="68" borderId="0" applyNumberFormat="0" applyBorder="0" applyProtection="0">
      <alignment horizontal="left"/>
    </xf>
    <xf numFmtId="0" fontId="47" fillId="68" borderId="1" applyNumberFormat="0" applyProtection="0">
      <alignment horizontal="left"/>
    </xf>
    <xf numFmtId="49" fontId="6" fillId="0" borderId="1" applyFill="0" applyProtection="0">
      <alignment horizontal="right"/>
    </xf>
    <xf numFmtId="0" fontId="60" fillId="69" borderId="0" applyNumberFormat="0" applyBorder="0" applyProtection="0">
      <alignment horizontal="left"/>
    </xf>
    <xf numFmtId="1" fontId="6" fillId="0" borderId="1" applyFill="0" applyProtection="0">
      <alignment horizontal="right" vertical="top" wrapText="1"/>
    </xf>
    <xf numFmtId="2" fontId="6" fillId="0" borderId="1" applyFill="0" applyProtection="0">
      <alignment horizontal="right" vertical="top" wrapText="1"/>
    </xf>
    <xf numFmtId="0" fontId="6" fillId="0" borderId="1" applyFill="0" applyProtection="0">
      <alignment horizontal="right" vertical="top" wrapText="1"/>
    </xf>
    <xf numFmtId="0" fontId="47" fillId="68" borderId="1" applyNumberFormat="0" applyProtection="0">
      <alignment horizontal="right"/>
    </xf>
    <xf numFmtId="0" fontId="59" fillId="68" borderId="0" applyNumberFormat="0" applyBorder="0" applyProtection="0">
      <alignment horizontal="left"/>
    </xf>
    <xf numFmtId="0" fontId="47" fillId="68" borderId="1" applyNumberFormat="0" applyProtection="0">
      <alignment horizontal="left"/>
    </xf>
    <xf numFmtId="49" fontId="6" fillId="0" borderId="1" applyFill="0" applyProtection="0">
      <alignment horizontal="right"/>
    </xf>
    <xf numFmtId="0" fontId="60" fillId="69" borderId="0" applyNumberFormat="0" applyBorder="0" applyProtection="0">
      <alignment horizontal="left"/>
    </xf>
    <xf numFmtId="1" fontId="6" fillId="0" borderId="1" applyFill="0" applyProtection="0">
      <alignment horizontal="right" vertical="top" wrapText="1"/>
    </xf>
    <xf numFmtId="2" fontId="6" fillId="0" borderId="1" applyFill="0" applyProtection="0">
      <alignment horizontal="right" vertical="top" wrapText="1"/>
    </xf>
    <xf numFmtId="0" fontId="6" fillId="0" borderId="1" applyFill="0" applyProtection="0">
      <alignment horizontal="right" vertical="top" wrapText="1"/>
    </xf>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34" fillId="44" borderId="0" applyNumberFormat="0" applyBorder="0" applyAlignment="0" applyProtection="0"/>
    <xf numFmtId="0" fontId="34" fillId="48" borderId="0" applyNumberFormat="0" applyBorder="0" applyAlignment="0" applyProtection="0"/>
    <xf numFmtId="0" fontId="34" fillId="52" borderId="0" applyNumberFormat="0" applyBorder="0" applyAlignment="0" applyProtection="0"/>
    <xf numFmtId="0" fontId="34" fillId="56" borderId="0" applyNumberFormat="0" applyBorder="0" applyAlignment="0" applyProtection="0"/>
    <xf numFmtId="0" fontId="34" fillId="60" borderId="0" applyNumberFormat="0" applyBorder="0" applyAlignment="0" applyProtection="0"/>
    <xf numFmtId="0" fontId="34" fillId="64" borderId="0" applyNumberFormat="0" applyBorder="0" applyAlignment="0" applyProtection="0"/>
    <xf numFmtId="0" fontId="34" fillId="45" borderId="0" applyNumberFormat="0" applyBorder="0" applyAlignment="0" applyProtection="0"/>
    <xf numFmtId="0" fontId="34" fillId="49" borderId="0" applyNumberFormat="0" applyBorder="0" applyAlignment="0" applyProtection="0"/>
    <xf numFmtId="0" fontId="34" fillId="53" borderId="0" applyNumberFormat="0" applyBorder="0" applyAlignment="0" applyProtection="0"/>
    <xf numFmtId="0" fontId="34" fillId="57" borderId="0" applyNumberFormat="0" applyBorder="0" applyAlignment="0" applyProtection="0"/>
    <xf numFmtId="0" fontId="34" fillId="61" borderId="0" applyNumberFormat="0" applyBorder="0" applyAlignment="0" applyProtection="0"/>
    <xf numFmtId="0" fontId="34" fillId="65" borderId="0" applyNumberFormat="0" applyBorder="0" applyAlignment="0" applyProtection="0"/>
    <xf numFmtId="0" fontId="6" fillId="0" borderId="0" applyNumberFormat="0" applyFont="0" applyFill="0" applyBorder="0" applyProtection="0">
      <alignment horizontal="left" vertical="center" indent="5"/>
    </xf>
    <xf numFmtId="0" fontId="55" fillId="46" borderId="0" applyNumberFormat="0" applyBorder="0" applyAlignment="0" applyProtection="0"/>
    <xf numFmtId="0" fontId="55" fillId="50" borderId="0" applyNumberFormat="0" applyBorder="0" applyAlignment="0" applyProtection="0"/>
    <xf numFmtId="0" fontId="55" fillId="54" borderId="0" applyNumberFormat="0" applyBorder="0" applyAlignment="0" applyProtection="0"/>
    <xf numFmtId="0" fontId="55" fillId="58" borderId="0" applyNumberFormat="0" applyBorder="0" applyAlignment="0" applyProtection="0"/>
    <xf numFmtId="0" fontId="55" fillId="62" borderId="0" applyNumberFormat="0" applyBorder="0" applyAlignment="0" applyProtection="0"/>
    <xf numFmtId="0" fontId="55" fillId="66" borderId="0" applyNumberFormat="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4"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67"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1"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34" fillId="0" borderId="0" applyFont="0" applyFill="0" applyBorder="0" applyAlignment="0" applyProtection="0"/>
    <xf numFmtId="0" fontId="31" fillId="0" borderId="5">
      <alignment horizontal="left" vertical="center" wrapText="1" indent="2"/>
    </xf>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7" fontId="6" fillId="0" borderId="0" applyFont="0" applyFill="0" applyBorder="0" applyAlignment="0" applyProtection="0"/>
    <xf numFmtId="170"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0"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7"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0" fontId="64" fillId="71" borderId="38" applyNumberFormat="0" applyAlignment="0" applyProtection="0"/>
    <xf numFmtId="164" fontId="1" fillId="0" borderId="0" applyFont="0" applyFill="0" applyBorder="0" applyAlignment="0" applyProtection="0"/>
    <xf numFmtId="43" fontId="1" fillId="0" borderId="0" applyFont="0" applyFill="0" applyBorder="0" applyAlignment="0" applyProtection="0"/>
    <xf numFmtId="0" fontId="54" fillId="41" borderId="41" applyNumberFormat="0" applyAlignment="0" applyProtection="0"/>
    <xf numFmtId="0" fontId="68" fillId="0" borderId="0" applyNumberFormat="0" applyFill="0" applyBorder="0" applyAlignment="0" applyProtection="0"/>
    <xf numFmtId="0" fontId="55" fillId="43" borderId="0" applyNumberFormat="0" applyBorder="0" applyAlignment="0" applyProtection="0"/>
    <xf numFmtId="0" fontId="55" fillId="47" borderId="0" applyNumberFormat="0" applyBorder="0" applyAlignment="0" applyProtection="0"/>
    <xf numFmtId="0" fontId="55" fillId="51" borderId="0" applyNumberFormat="0" applyBorder="0" applyAlignment="0" applyProtection="0"/>
    <xf numFmtId="0" fontId="55" fillId="55" borderId="0" applyNumberFormat="0" applyBorder="0" applyAlignment="0" applyProtection="0"/>
    <xf numFmtId="0" fontId="55" fillId="59" borderId="0" applyNumberFormat="0" applyBorder="0" applyAlignment="0" applyProtection="0"/>
    <xf numFmtId="0" fontId="55" fillId="63" borderId="0" applyNumberFormat="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6" fillId="0" borderId="0" applyFill="0" applyBorder="0"/>
    <xf numFmtId="0" fontId="6" fillId="0" borderId="0"/>
    <xf numFmtId="0" fontId="34" fillId="0" borderId="0"/>
    <xf numFmtId="0" fontId="34" fillId="0" borderId="0"/>
    <xf numFmtId="0" fontId="33" fillId="0" borderId="0"/>
    <xf numFmtId="0" fontId="34" fillId="0" borderId="0"/>
    <xf numFmtId="0" fontId="37" fillId="0" borderId="0"/>
    <xf numFmtId="0" fontId="29" fillId="0" borderId="0"/>
    <xf numFmtId="4" fontId="31" fillId="0" borderId="1" applyFill="0" applyBorder="0" applyProtection="0">
      <alignment horizontal="right" vertical="center"/>
    </xf>
    <xf numFmtId="0" fontId="6" fillId="24" borderId="0" applyNumberFormat="0" applyFont="0" applyBorder="0" applyAlignment="0" applyProtection="0"/>
    <xf numFmtId="0" fontId="6" fillId="25" borderId="9" applyNumberFormat="0" applyFont="0" applyAlignment="0" applyProtection="0"/>
    <xf numFmtId="0" fontId="6" fillId="25" borderId="9" applyNumberFormat="0" applyFont="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65" fillId="30" borderId="44"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0" fontId="23" fillId="0" borderId="8" applyNumberFormat="0" applyFill="0" applyAlignment="0" applyProtection="0"/>
    <xf numFmtId="43" fontId="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67"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67"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4" fillId="0" borderId="0"/>
    <xf numFmtId="0" fontId="77" fillId="0" borderId="0"/>
    <xf numFmtId="0" fontId="6" fillId="0" borderId="0"/>
    <xf numFmtId="0" fontId="6" fillId="0" borderId="0"/>
    <xf numFmtId="0" fontId="34" fillId="0" borderId="0"/>
    <xf numFmtId="0" fontId="34" fillId="0" borderId="0"/>
    <xf numFmtId="0" fontId="77" fillId="0" borderId="0"/>
    <xf numFmtId="0" fontId="68" fillId="0" borderId="0" applyNumberFormat="0" applyFill="0" applyBorder="0" applyAlignment="0" applyProtection="0"/>
    <xf numFmtId="0" fontId="77" fillId="0" borderId="0"/>
  </cellStyleXfs>
  <cellXfs count="373">
    <xf numFmtId="0" fontId="0" fillId="0" borderId="0" xfId="0"/>
    <xf numFmtId="0" fontId="39" fillId="0" borderId="0" xfId="0" applyFont="1"/>
    <xf numFmtId="2" fontId="0" fillId="0" borderId="0" xfId="0" applyNumberFormat="1"/>
    <xf numFmtId="0" fontId="0" fillId="0" borderId="0" xfId="0" applyBorder="1"/>
    <xf numFmtId="0" fontId="0" fillId="0" borderId="0" xfId="0" applyFill="1"/>
    <xf numFmtId="0" fontId="40" fillId="0" borderId="0" xfId="0" applyFont="1"/>
    <xf numFmtId="0" fontId="0" fillId="0" borderId="0" xfId="0" applyAlignment="1">
      <alignment wrapText="1"/>
    </xf>
    <xf numFmtId="0" fontId="0" fillId="0" borderId="0" xfId="0" applyAlignment="1">
      <alignment horizontal="center"/>
    </xf>
    <xf numFmtId="0" fontId="0" fillId="0" borderId="31" xfId="0" applyBorder="1"/>
    <xf numFmtId="2" fontId="0" fillId="0" borderId="31" xfId="0" applyNumberFormat="1" applyBorder="1"/>
    <xf numFmtId="0" fontId="0" fillId="0" borderId="0" xfId="0"/>
    <xf numFmtId="0" fontId="0" fillId="0" borderId="0" xfId="0" applyFill="1" applyBorder="1"/>
    <xf numFmtId="0" fontId="0" fillId="0" borderId="0" xfId="0" applyFont="1" applyAlignment="1">
      <alignment horizontal="left"/>
    </xf>
    <xf numFmtId="14" fontId="0" fillId="0" borderId="0" xfId="0" applyNumberFormat="1" applyFont="1" applyAlignment="1">
      <alignment horizontal="left"/>
    </xf>
    <xf numFmtId="14" fontId="0" fillId="0" borderId="0" xfId="0" applyNumberFormat="1" applyAlignment="1">
      <alignment horizontal="left"/>
    </xf>
    <xf numFmtId="0" fontId="0" fillId="0" borderId="0" xfId="0" applyFont="1"/>
    <xf numFmtId="0" fontId="0" fillId="0" borderId="18" xfId="0" applyBorder="1"/>
    <xf numFmtId="2" fontId="0" fillId="0" borderId="0" xfId="0" applyNumberFormat="1" applyAlignment="1">
      <alignment horizontal="center"/>
    </xf>
    <xf numFmtId="171" fontId="70" fillId="0" borderId="0" xfId="0" applyNumberFormat="1" applyFont="1"/>
    <xf numFmtId="171" fontId="69" fillId="0" borderId="0" xfId="0" applyNumberFormat="1" applyFont="1"/>
    <xf numFmtId="0" fontId="69" fillId="0" borderId="0" xfId="0" applyFont="1"/>
    <xf numFmtId="171" fontId="69" fillId="26" borderId="18" xfId="0" applyNumberFormat="1" applyFont="1" applyFill="1" applyBorder="1" applyAlignment="1">
      <alignment horizontal="left" vertical="center" wrapText="1"/>
    </xf>
    <xf numFmtId="171" fontId="71" fillId="28" borderId="19" xfId="0" quotePrefix="1" applyNumberFormat="1" applyFont="1" applyFill="1" applyBorder="1" applyAlignment="1">
      <alignment horizontal="left" vertical="top" wrapText="1"/>
    </xf>
    <xf numFmtId="171" fontId="6" fillId="35" borderId="0" xfId="0" applyNumberFormat="1" applyFont="1" applyFill="1"/>
    <xf numFmtId="171" fontId="0" fillId="35" borderId="0" xfId="0" applyNumberFormat="1" applyFill="1"/>
    <xf numFmtId="0" fontId="8" fillId="0" borderId="0" xfId="2035" applyFont="1" applyAlignment="1">
      <alignment horizontal="left"/>
    </xf>
    <xf numFmtId="0" fontId="47" fillId="26" borderId="33" xfId="2035" applyFont="1" applyFill="1" applyBorder="1" applyAlignment="1">
      <alignment vertical="center"/>
    </xf>
    <xf numFmtId="0" fontId="47" fillId="26" borderId="33" xfId="547" applyFont="1" applyFill="1" applyBorder="1" applyAlignment="1">
      <alignment vertical="center"/>
    </xf>
    <xf numFmtId="0" fontId="47" fillId="26" borderId="33" xfId="2035" applyFont="1" applyFill="1" applyBorder="1" applyAlignment="1">
      <alignment horizontal="center" vertical="center" wrapText="1"/>
    </xf>
    <xf numFmtId="0" fontId="6" fillId="28" borderId="18" xfId="547" applyFill="1" applyBorder="1" applyAlignment="1">
      <alignment horizontal="center" wrapText="1"/>
    </xf>
    <xf numFmtId="0" fontId="3" fillId="27" borderId="19" xfId="0" applyFont="1" applyFill="1" applyBorder="1" applyAlignment="1">
      <alignment horizontal="center" vertical="center"/>
    </xf>
    <xf numFmtId="0" fontId="3" fillId="27" borderId="19" xfId="0" applyFont="1" applyFill="1" applyBorder="1" applyAlignment="1">
      <alignment horizontal="left"/>
    </xf>
    <xf numFmtId="0" fontId="3" fillId="27" borderId="19" xfId="0" applyFont="1" applyFill="1" applyBorder="1" applyAlignment="1">
      <alignment horizontal="center"/>
    </xf>
    <xf numFmtId="171" fontId="71" fillId="28" borderId="19" xfId="0" applyNumberFormat="1" applyFont="1" applyFill="1" applyBorder="1" applyAlignment="1">
      <alignment horizontal="left" vertical="top" wrapText="1"/>
    </xf>
    <xf numFmtId="0" fontId="0" fillId="74" borderId="0" xfId="0" applyFill="1" applyAlignment="1">
      <alignment horizontal="center"/>
    </xf>
    <xf numFmtId="0" fontId="73" fillId="73" borderId="0" xfId="0" applyFont="1" applyFill="1" applyAlignment="1">
      <alignment horizontal="center"/>
    </xf>
    <xf numFmtId="171" fontId="74" fillId="0" borderId="0" xfId="0" applyNumberFormat="1" applyFont="1" applyFill="1" applyBorder="1"/>
    <xf numFmtId="0" fontId="70" fillId="0" borderId="0" xfId="0" applyFont="1" applyAlignment="1">
      <alignment horizontal="left"/>
    </xf>
    <xf numFmtId="0" fontId="69" fillId="0" borderId="0" xfId="0" applyFont="1" applyAlignment="1">
      <alignment horizontal="right"/>
    </xf>
    <xf numFmtId="0" fontId="69" fillId="26" borderId="33" xfId="0" applyFont="1" applyFill="1" applyBorder="1" applyAlignment="1">
      <alignment horizontal="left" vertical="center" wrapText="1"/>
    </xf>
    <xf numFmtId="0" fontId="69" fillId="26" borderId="33" xfId="0" applyFont="1" applyFill="1" applyBorder="1" applyAlignment="1">
      <alignment horizontal="center" vertical="center" wrapText="1"/>
    </xf>
    <xf numFmtId="0" fontId="69" fillId="75" borderId="33" xfId="0" applyFont="1" applyFill="1" applyBorder="1" applyAlignment="1">
      <alignment horizontal="left" vertical="center" wrapText="1"/>
    </xf>
    <xf numFmtId="0" fontId="75" fillId="0" borderId="0" xfId="6969" applyFont="1"/>
    <xf numFmtId="0" fontId="47" fillId="0" borderId="0" xfId="0" applyFont="1" applyAlignment="1">
      <alignment horizontal="center"/>
    </xf>
    <xf numFmtId="0" fontId="47" fillId="76" borderId="19" xfId="6969" applyFont="1" applyFill="1" applyBorder="1"/>
    <xf numFmtId="0" fontId="47" fillId="36" borderId="19" xfId="6969" applyFont="1" applyFill="1" applyBorder="1"/>
    <xf numFmtId="0" fontId="47" fillId="77" borderId="19" xfId="6969" applyFont="1" applyFill="1" applyBorder="1"/>
    <xf numFmtId="0" fontId="62" fillId="72" borderId="45" xfId="6969" applyFont="1" applyFill="1" applyBorder="1"/>
    <xf numFmtId="0" fontId="76" fillId="72" borderId="45" xfId="6969" applyFont="1" applyFill="1" applyBorder="1"/>
    <xf numFmtId="0" fontId="0" fillId="0" borderId="0" xfId="0" applyAlignment="1">
      <alignment horizontal="center" vertical="center" wrapText="1"/>
    </xf>
    <xf numFmtId="1" fontId="0" fillId="0" borderId="0" xfId="0" applyNumberFormat="1"/>
    <xf numFmtId="1" fontId="0" fillId="0" borderId="0" xfId="0" applyNumberFormat="1" applyAlignment="1">
      <alignment horizontal="center"/>
    </xf>
    <xf numFmtId="9" fontId="0" fillId="0" borderId="0" xfId="0" applyNumberFormat="1"/>
    <xf numFmtId="0" fontId="0" fillId="0" borderId="1" xfId="0" applyBorder="1" applyAlignment="1">
      <alignment horizontal="center"/>
    </xf>
    <xf numFmtId="0" fontId="0" fillId="0" borderId="22" xfId="0" applyBorder="1" applyAlignment="1">
      <alignment horizontal="center"/>
    </xf>
    <xf numFmtId="9" fontId="0" fillId="0" borderId="23" xfId="968" applyFont="1" applyBorder="1" applyAlignment="1">
      <alignment horizontal="center"/>
    </xf>
    <xf numFmtId="9" fontId="0" fillId="0" borderId="0" xfId="968" applyFont="1"/>
    <xf numFmtId="9" fontId="0" fillId="0" borderId="22" xfId="968" applyFont="1" applyBorder="1" applyAlignment="1">
      <alignment horizontal="center"/>
    </xf>
    <xf numFmtId="3" fontId="0" fillId="0" borderId="0" xfId="0" applyNumberFormat="1"/>
    <xf numFmtId="0" fontId="0" fillId="0" borderId="21" xfId="0" applyBorder="1" applyAlignment="1">
      <alignment horizontal="center"/>
    </xf>
    <xf numFmtId="9" fontId="0" fillId="0" borderId="21" xfId="968" applyFont="1" applyBorder="1" applyAlignment="1">
      <alignment horizontal="center"/>
    </xf>
    <xf numFmtId="0" fontId="69" fillId="0" borderId="0" xfId="0" applyFont="1" applyFill="1" applyBorder="1" applyAlignment="1">
      <alignment horizontal="left" vertical="center" wrapText="1"/>
    </xf>
    <xf numFmtId="1" fontId="0" fillId="0" borderId="0" xfId="0" applyNumberFormat="1" applyBorder="1"/>
    <xf numFmtId="2" fontId="0" fillId="0" borderId="0" xfId="0" applyNumberFormat="1" applyBorder="1"/>
    <xf numFmtId="0" fontId="47" fillId="0" borderId="0" xfId="6969" applyFont="1" applyFill="1" applyBorder="1"/>
    <xf numFmtId="0" fontId="62" fillId="0" borderId="0" xfId="6969" applyFont="1" applyFill="1" applyBorder="1"/>
    <xf numFmtId="0" fontId="47" fillId="0" borderId="0" xfId="0" applyFont="1" applyFill="1" applyAlignment="1">
      <alignment horizontal="center"/>
    </xf>
    <xf numFmtId="0" fontId="6" fillId="35" borderId="18" xfId="0" applyFont="1" applyFill="1" applyBorder="1"/>
    <xf numFmtId="1" fontId="6" fillId="35" borderId="18" xfId="0" applyNumberFormat="1" applyFont="1" applyFill="1" applyBorder="1"/>
    <xf numFmtId="0" fontId="77" fillId="0" borderId="0" xfId="6970"/>
    <xf numFmtId="171" fontId="0" fillId="78" borderId="0" xfId="0" applyNumberFormat="1" applyFill="1"/>
    <xf numFmtId="171" fontId="0" fillId="78" borderId="0" xfId="0" applyNumberFormat="1" applyFill="1" applyBorder="1"/>
    <xf numFmtId="0" fontId="0" fillId="78" borderId="0" xfId="0" applyFill="1"/>
    <xf numFmtId="171" fontId="45" fillId="78" borderId="0" xfId="6970" applyNumberFormat="1" applyFont="1" applyFill="1"/>
    <xf numFmtId="171" fontId="77" fillId="78" borderId="0" xfId="6970" applyNumberFormat="1" applyFill="1"/>
    <xf numFmtId="171" fontId="6" fillId="78" borderId="0" xfId="0" applyNumberFormat="1" applyFont="1" applyFill="1"/>
    <xf numFmtId="0" fontId="79" fillId="0" borderId="0" xfId="0" applyFont="1"/>
    <xf numFmtId="171" fontId="6" fillId="35" borderId="29" xfId="0" applyNumberFormat="1" applyFont="1" applyFill="1" applyBorder="1"/>
    <xf numFmtId="171" fontId="0" fillId="35" borderId="29" xfId="0" applyNumberFormat="1" applyFill="1" applyBorder="1"/>
    <xf numFmtId="171" fontId="6" fillId="35" borderId="31" xfId="0" applyNumberFormat="1" applyFont="1" applyFill="1" applyBorder="1"/>
    <xf numFmtId="171" fontId="0" fillId="35" borderId="31" xfId="0" applyNumberFormat="1" applyFill="1" applyBorder="1"/>
    <xf numFmtId="0" fontId="6" fillId="0" borderId="0" xfId="6972"/>
    <xf numFmtId="0" fontId="47" fillId="26" borderId="18" xfId="6972" applyFont="1" applyFill="1" applyBorder="1" applyAlignment="1">
      <alignment horizontal="center" vertical="center"/>
    </xf>
    <xf numFmtId="0" fontId="3" fillId="27" borderId="19" xfId="6972" applyFont="1" applyFill="1" applyBorder="1" applyAlignment="1">
      <alignment horizontal="center" vertical="center"/>
    </xf>
    <xf numFmtId="0" fontId="77" fillId="0" borderId="0" xfId="6970" applyAlignment="1">
      <alignment horizontal="center"/>
    </xf>
    <xf numFmtId="0" fontId="77" fillId="0" borderId="18" xfId="6970" applyFill="1" applyBorder="1"/>
    <xf numFmtId="0" fontId="77" fillId="0" borderId="18" xfId="6970" applyFill="1" applyBorder="1" applyAlignment="1">
      <alignment horizontal="center"/>
    </xf>
    <xf numFmtId="0" fontId="6" fillId="0" borderId="18" xfId="6972" applyFill="1" applyBorder="1"/>
    <xf numFmtId="0" fontId="80" fillId="0" borderId="0" xfId="6972" applyFont="1" applyFill="1" applyBorder="1" applyAlignment="1">
      <alignment horizontal="left"/>
    </xf>
    <xf numFmtId="0" fontId="6" fillId="0" borderId="0" xfId="6972" applyFill="1" applyBorder="1"/>
    <xf numFmtId="0" fontId="8" fillId="0" borderId="0" xfId="6972" applyFont="1" applyFill="1" applyBorder="1"/>
    <xf numFmtId="0" fontId="47" fillId="0" borderId="0" xfId="6972" applyFont="1" applyFill="1" applyBorder="1" applyAlignment="1">
      <alignment vertical="center"/>
    </xf>
    <xf numFmtId="0" fontId="47" fillId="0" borderId="0" xfId="547" applyFont="1" applyFill="1" applyBorder="1" applyAlignment="1">
      <alignment vertical="center"/>
    </xf>
    <xf numFmtId="0" fontId="47" fillId="0" borderId="0" xfId="6972" applyFont="1" applyFill="1" applyBorder="1" applyAlignment="1">
      <alignment horizontal="center" vertical="center"/>
    </xf>
    <xf numFmtId="0" fontId="47" fillId="0" borderId="0" xfId="6972" applyFont="1" applyFill="1" applyBorder="1" applyAlignment="1">
      <alignment vertical="center" wrapText="1"/>
    </xf>
    <xf numFmtId="0" fontId="6" fillId="0" borderId="0" xfId="547" applyFill="1" applyBorder="1" applyAlignment="1">
      <alignment horizontal="center" wrapText="1"/>
    </xf>
    <xf numFmtId="0" fontId="3" fillId="0" borderId="0" xfId="6972" applyFont="1" applyFill="1" applyBorder="1" applyAlignment="1">
      <alignment horizontal="center" vertical="center"/>
    </xf>
    <xf numFmtId="0" fontId="3" fillId="0" borderId="0" xfId="6972" applyFont="1" applyFill="1" applyBorder="1" applyAlignment="1">
      <alignment horizontal="left"/>
    </xf>
    <xf numFmtId="0" fontId="77" fillId="0" borderId="0" xfId="6970" applyFill="1" applyBorder="1"/>
    <xf numFmtId="0" fontId="45" fillId="0" borderId="0" xfId="6971" applyFont="1" applyFill="1" applyBorder="1"/>
    <xf numFmtId="0" fontId="77" fillId="0" borderId="0" xfId="6970" applyFill="1" applyBorder="1" applyAlignment="1">
      <alignment horizontal="center"/>
    </xf>
    <xf numFmtId="2" fontId="6" fillId="0" borderId="0" xfId="6972" applyNumberFormat="1" applyFill="1" applyBorder="1"/>
    <xf numFmtId="1" fontId="6" fillId="0" borderId="0" xfId="6972" applyNumberFormat="1" applyFill="1" applyBorder="1"/>
    <xf numFmtId="0" fontId="72" fillId="0" borderId="0" xfId="6972" applyFont="1" applyFill="1" applyBorder="1"/>
    <xf numFmtId="1" fontId="6" fillId="0" borderId="0" xfId="6972" applyNumberFormat="1" applyFill="1" applyBorder="1" applyAlignment="1">
      <alignment horizontal="center"/>
    </xf>
    <xf numFmtId="0" fontId="47" fillId="0" borderId="0" xfId="547" applyFont="1" applyFill="1" applyBorder="1" applyAlignment="1">
      <alignment horizontal="center" wrapText="1"/>
    </xf>
    <xf numFmtId="0" fontId="6" fillId="28" borderId="26" xfId="547" applyFill="1" applyBorder="1" applyAlignment="1">
      <alignment horizontal="center" wrapText="1"/>
    </xf>
    <xf numFmtId="0" fontId="3" fillId="27" borderId="27" xfId="0" applyFont="1" applyFill="1" applyBorder="1" applyAlignment="1">
      <alignment horizontal="center" vertical="center"/>
    </xf>
    <xf numFmtId="0" fontId="6" fillId="35" borderId="43" xfId="0" applyFont="1" applyFill="1" applyBorder="1"/>
    <xf numFmtId="0" fontId="6" fillId="35" borderId="26" xfId="0" applyFont="1" applyFill="1" applyBorder="1"/>
    <xf numFmtId="0" fontId="47" fillId="26" borderId="18" xfId="6972" applyFont="1" applyFill="1" applyBorder="1" applyAlignment="1">
      <alignment horizontal="center" vertical="center" wrapText="1"/>
    </xf>
    <xf numFmtId="0" fontId="8" fillId="0" borderId="0" xfId="2035" applyFont="1" applyFill="1" applyBorder="1" applyAlignment="1">
      <alignment horizontal="left"/>
    </xf>
    <xf numFmtId="0" fontId="6" fillId="0" borderId="0" xfId="2035" applyFill="1" applyBorder="1"/>
    <xf numFmtId="0" fontId="72" fillId="0" borderId="0" xfId="2035" applyFont="1" applyFill="1" applyBorder="1" applyAlignment="1">
      <alignment horizontal="right"/>
    </xf>
    <xf numFmtId="0" fontId="6" fillId="0" borderId="0" xfId="2035" applyFill="1" applyBorder="1" applyAlignment="1">
      <alignment horizontal="right"/>
    </xf>
    <xf numFmtId="0" fontId="47" fillId="0" borderId="0" xfId="2035"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xf>
    <xf numFmtId="0" fontId="6" fillId="0" borderId="0" xfId="0" applyFont="1" applyFill="1" applyBorder="1"/>
    <xf numFmtId="1" fontId="6" fillId="0" borderId="0" xfId="0" applyNumberFormat="1" applyFont="1" applyFill="1" applyBorder="1"/>
    <xf numFmtId="165" fontId="6" fillId="0" borderId="0" xfId="0" applyNumberFormat="1" applyFont="1" applyFill="1" applyBorder="1"/>
    <xf numFmtId="0" fontId="47" fillId="26" borderId="33" xfId="547" applyFont="1" applyFill="1" applyBorder="1" applyAlignment="1">
      <alignment horizontal="center" vertical="center"/>
    </xf>
    <xf numFmtId="0" fontId="47" fillId="26" borderId="33" xfId="2035" applyFont="1" applyFill="1" applyBorder="1" applyAlignment="1">
      <alignment horizontal="center" vertical="center"/>
    </xf>
    <xf numFmtId="0" fontId="47" fillId="26" borderId="34" xfId="2035" applyFont="1" applyFill="1" applyBorder="1" applyAlignment="1">
      <alignment horizontal="center" vertical="center"/>
    </xf>
    <xf numFmtId="0" fontId="45" fillId="79" borderId="18" xfId="6970" applyFont="1" applyFill="1" applyBorder="1" applyAlignment="1">
      <alignment horizontal="left" vertical="center" wrapText="1"/>
    </xf>
    <xf numFmtId="0" fontId="45" fillId="26" borderId="18" xfId="6970" applyFont="1" applyFill="1" applyBorder="1" applyAlignment="1">
      <alignment horizontal="left" vertical="center" wrapText="1"/>
    </xf>
    <xf numFmtId="0" fontId="45" fillId="33" borderId="18" xfId="6970" applyFont="1" applyFill="1" applyBorder="1" applyAlignment="1">
      <alignment vertical="top" wrapText="1"/>
    </xf>
    <xf numFmtId="0" fontId="45" fillId="27" borderId="19" xfId="6970" applyFont="1" applyFill="1" applyBorder="1" applyAlignment="1">
      <alignment horizontal="right"/>
    </xf>
    <xf numFmtId="0" fontId="77" fillId="0" borderId="0" xfId="6970" applyAlignment="1">
      <alignment wrapText="1"/>
    </xf>
    <xf numFmtId="2" fontId="77" fillId="0" borderId="0" xfId="6970" applyNumberFormat="1"/>
    <xf numFmtId="0" fontId="45" fillId="0" borderId="0" xfId="2001" applyFont="1"/>
    <xf numFmtId="2" fontId="45" fillId="0" borderId="0" xfId="2001" applyNumberFormat="1" applyFont="1"/>
    <xf numFmtId="0" fontId="81" fillId="0" borderId="0" xfId="2001" applyFont="1"/>
    <xf numFmtId="0" fontId="45" fillId="33" borderId="18" xfId="6970" applyFont="1" applyFill="1" applyBorder="1" applyAlignment="1">
      <alignment horizontal="center" vertical="top" wrapText="1"/>
    </xf>
    <xf numFmtId="0" fontId="45" fillId="27" borderId="19" xfId="6970" applyFont="1" applyFill="1" applyBorder="1" applyAlignment="1">
      <alignment horizontal="center"/>
    </xf>
    <xf numFmtId="0" fontId="77" fillId="0" borderId="32" xfId="6970" applyBorder="1"/>
    <xf numFmtId="0" fontId="77" fillId="0" borderId="34" xfId="6970" applyBorder="1"/>
    <xf numFmtId="166" fontId="77" fillId="0" borderId="0" xfId="6970" applyNumberFormat="1" applyAlignment="1">
      <alignment horizontal="center" wrapText="1"/>
    </xf>
    <xf numFmtId="0" fontId="77" fillId="0" borderId="0" xfId="6970" applyAlignment="1">
      <alignment horizontal="center" wrapText="1"/>
    </xf>
    <xf numFmtId="2" fontId="77" fillId="0" borderId="0" xfId="6970" applyNumberFormat="1" applyAlignment="1">
      <alignment horizontal="center"/>
    </xf>
    <xf numFmtId="0" fontId="45" fillId="0" borderId="0" xfId="2001" applyFont="1" applyAlignment="1">
      <alignment horizontal="center"/>
    </xf>
    <xf numFmtId="165" fontId="77" fillId="0" borderId="0" xfId="6970" applyNumberFormat="1" applyAlignment="1">
      <alignment horizontal="center"/>
    </xf>
    <xf numFmtId="174" fontId="45" fillId="0" borderId="0" xfId="2001" applyNumberFormat="1" applyFont="1" applyAlignment="1">
      <alignment horizontal="center"/>
    </xf>
    <xf numFmtId="2" fontId="45" fillId="0" borderId="0" xfId="2001" applyNumberFormat="1" applyFont="1" applyAlignment="1">
      <alignment horizontal="center"/>
    </xf>
    <xf numFmtId="0" fontId="83" fillId="0" borderId="0" xfId="6970" applyFont="1"/>
    <xf numFmtId="0" fontId="84" fillId="0" borderId="0" xfId="6970" applyFont="1" applyAlignment="1">
      <alignment wrapText="1"/>
    </xf>
    <xf numFmtId="2" fontId="84" fillId="0" borderId="0" xfId="6970" applyNumberFormat="1" applyFont="1"/>
    <xf numFmtId="0" fontId="84" fillId="0" borderId="0" xfId="2001" applyFont="1"/>
    <xf numFmtId="0" fontId="84" fillId="0" borderId="0" xfId="6970" applyFont="1"/>
    <xf numFmtId="2" fontId="84" fillId="0" borderId="0" xfId="2001" applyNumberFormat="1" applyFont="1"/>
    <xf numFmtId="0" fontId="85" fillId="0" borderId="0" xfId="2001" applyFont="1"/>
    <xf numFmtId="166" fontId="6" fillId="0" borderId="0" xfId="6972" applyNumberFormat="1"/>
    <xf numFmtId="0" fontId="47" fillId="34" borderId="1" xfId="6973" applyFont="1" applyFill="1" applyBorder="1" applyAlignment="1">
      <alignment vertical="center" wrapText="1"/>
    </xf>
    <xf numFmtId="0" fontId="62" fillId="34" borderId="21" xfId="6973" applyFont="1" applyFill="1" applyBorder="1" applyAlignment="1">
      <alignment vertical="center" wrapText="1"/>
    </xf>
    <xf numFmtId="0" fontId="47" fillId="34" borderId="35" xfId="6973" applyFont="1" applyFill="1" applyBorder="1" applyAlignment="1">
      <alignment horizontal="center" vertical="center" wrapText="1"/>
    </xf>
    <xf numFmtId="0" fontId="47" fillId="34" borderId="32" xfId="6973" applyFont="1" applyFill="1" applyBorder="1" applyAlignment="1">
      <alignment vertical="center" wrapText="1"/>
    </xf>
    <xf numFmtId="0" fontId="47" fillId="34" borderId="33" xfId="6973" applyFont="1" applyFill="1" applyBorder="1" applyAlignment="1">
      <alignment vertical="center" wrapText="1"/>
    </xf>
    <xf numFmtId="0" fontId="47" fillId="34" borderId="34" xfId="6973" applyFont="1" applyFill="1" applyBorder="1" applyAlignment="1">
      <alignment vertical="center" wrapText="1"/>
    </xf>
    <xf numFmtId="0" fontId="62" fillId="73" borderId="1" xfId="6973" applyFont="1" applyFill="1" applyBorder="1" applyAlignment="1">
      <alignment vertical="center" wrapText="1"/>
    </xf>
    <xf numFmtId="0" fontId="62" fillId="73" borderId="35" xfId="6973" applyFont="1" applyFill="1" applyBorder="1" applyAlignment="1">
      <alignment horizontal="center" vertical="center" wrapText="1"/>
    </xf>
    <xf numFmtId="0" fontId="62" fillId="34" borderId="1" xfId="6973" applyFont="1" applyFill="1" applyBorder="1" applyAlignment="1">
      <alignment vertical="center" wrapText="1"/>
    </xf>
    <xf numFmtId="0" fontId="62" fillId="34" borderId="43" xfId="6973" applyFont="1" applyFill="1" applyBorder="1" applyAlignment="1">
      <alignment horizontal="center" vertical="center" wrapText="1"/>
    </xf>
    <xf numFmtId="0" fontId="62" fillId="0" borderId="1" xfId="6973" applyFont="1" applyBorder="1" applyAlignment="1">
      <alignment vertical="center" wrapText="1"/>
    </xf>
    <xf numFmtId="0" fontId="62" fillId="0" borderId="1" xfId="6973" applyFont="1" applyBorder="1" applyAlignment="1">
      <alignment horizontal="center" vertical="center" wrapText="1"/>
    </xf>
    <xf numFmtId="0" fontId="62" fillId="0" borderId="34" xfId="6973" applyFont="1" applyBorder="1" applyAlignment="1">
      <alignment horizontal="center" vertical="center" wrapText="1"/>
    </xf>
    <xf numFmtId="0" fontId="62" fillId="34" borderId="1" xfId="6973" applyFont="1" applyFill="1" applyBorder="1" applyAlignment="1">
      <alignment horizontal="center" vertical="center" wrapText="1"/>
    </xf>
    <xf numFmtId="0" fontId="62" fillId="73" borderId="1" xfId="6973" applyFont="1" applyFill="1" applyBorder="1" applyAlignment="1">
      <alignment horizontal="center" vertical="center" wrapText="1"/>
    </xf>
    <xf numFmtId="0" fontId="62" fillId="73" borderId="34" xfId="6973" applyFont="1" applyFill="1" applyBorder="1" applyAlignment="1">
      <alignment horizontal="center" vertical="center" wrapText="1"/>
    </xf>
    <xf numFmtId="0" fontId="62" fillId="34" borderId="22" xfId="6973" applyFont="1" applyFill="1" applyBorder="1" applyAlignment="1">
      <alignment vertical="center" wrapText="1"/>
    </xf>
    <xf numFmtId="0" fontId="62" fillId="73" borderId="21" xfId="6973" applyFont="1" applyFill="1" applyBorder="1" applyAlignment="1">
      <alignment vertical="center" wrapText="1"/>
    </xf>
    <xf numFmtId="0" fontId="62" fillId="34" borderId="37" xfId="6973" applyFont="1" applyFill="1" applyBorder="1" applyAlignment="1">
      <alignment vertical="center" wrapText="1"/>
    </xf>
    <xf numFmtId="0" fontId="62" fillId="34" borderId="35" xfId="6973" applyFont="1" applyFill="1" applyBorder="1" applyAlignment="1">
      <alignment horizontal="center" vertical="center" wrapText="1"/>
    </xf>
    <xf numFmtId="0" fontId="62" fillId="34" borderId="35" xfId="6973" quotePrefix="1" applyFont="1" applyFill="1" applyBorder="1" applyAlignment="1">
      <alignment horizontal="center" vertical="center" wrapText="1"/>
    </xf>
    <xf numFmtId="166" fontId="62" fillId="34" borderId="35" xfId="6973" applyNumberFormat="1" applyFont="1" applyFill="1" applyBorder="1" applyAlignment="1">
      <alignment horizontal="center" vertical="center" wrapText="1"/>
    </xf>
    <xf numFmtId="2" fontId="62" fillId="34" borderId="35" xfId="6973" applyNumberFormat="1" applyFont="1" applyFill="1" applyBorder="1" applyAlignment="1">
      <alignment horizontal="center" vertical="center" wrapText="1"/>
    </xf>
    <xf numFmtId="166" fontId="62" fillId="34" borderId="35" xfId="6973" applyNumberFormat="1" applyFont="1" applyFill="1" applyBorder="1" applyAlignment="1">
      <alignment horizontal="center" wrapText="1"/>
    </xf>
    <xf numFmtId="49" fontId="62" fillId="34" borderId="21" xfId="6973" applyNumberFormat="1" applyFont="1" applyFill="1" applyBorder="1" applyAlignment="1">
      <alignment vertical="center" wrapText="1"/>
    </xf>
    <xf numFmtId="1" fontId="6" fillId="35" borderId="0" xfId="0" applyNumberFormat="1" applyFont="1" applyFill="1" applyBorder="1"/>
    <xf numFmtId="0" fontId="6" fillId="35" borderId="0" xfId="0" applyFont="1" applyFill="1" applyBorder="1"/>
    <xf numFmtId="165" fontId="6" fillId="35" borderId="0" xfId="0" applyNumberFormat="1" applyFont="1" applyFill="1" applyBorder="1"/>
    <xf numFmtId="0" fontId="77" fillId="0" borderId="31" xfId="6970" applyFill="1" applyBorder="1"/>
    <xf numFmtId="0" fontId="77" fillId="0" borderId="31" xfId="6970" applyFill="1" applyBorder="1" applyAlignment="1">
      <alignment horizontal="center"/>
    </xf>
    <xf numFmtId="0" fontId="6" fillId="0" borderId="31" xfId="6972" applyFill="1" applyBorder="1"/>
    <xf numFmtId="2" fontId="6" fillId="0" borderId="31" xfId="6972" applyNumberFormat="1" applyFill="1" applyBorder="1"/>
    <xf numFmtId="171" fontId="77" fillId="0" borderId="18" xfId="6970" applyNumberFormat="1" applyFill="1" applyBorder="1"/>
    <xf numFmtId="171" fontId="77" fillId="0" borderId="0" xfId="6970" applyNumberFormat="1" applyFill="1" applyBorder="1"/>
    <xf numFmtId="0" fontId="6" fillId="80" borderId="29" xfId="0" applyFont="1" applyFill="1" applyBorder="1"/>
    <xf numFmtId="0" fontId="6" fillId="80" borderId="46" xfId="0" applyFont="1" applyFill="1" applyBorder="1"/>
    <xf numFmtId="0" fontId="6" fillId="80" borderId="31" xfId="0" applyFont="1" applyFill="1" applyBorder="1"/>
    <xf numFmtId="0" fontId="6" fillId="80" borderId="35" xfId="0" applyFont="1" applyFill="1" applyBorder="1"/>
    <xf numFmtId="171" fontId="6" fillId="78" borderId="0" xfId="0" applyNumberFormat="1" applyFont="1" applyFill="1" applyBorder="1"/>
    <xf numFmtId="0" fontId="6" fillId="0" borderId="35" xfId="6972" applyFill="1" applyBorder="1" applyAlignment="1"/>
    <xf numFmtId="0" fontId="6" fillId="0" borderId="26" xfId="6972" applyFill="1" applyBorder="1" applyAlignment="1">
      <alignment horizontal="right"/>
    </xf>
    <xf numFmtId="0" fontId="6" fillId="0" borderId="43" xfId="6972" applyFill="1" applyBorder="1" applyAlignment="1">
      <alignment horizontal="right"/>
    </xf>
    <xf numFmtId="0" fontId="34" fillId="0" borderId="0" xfId="6974"/>
    <xf numFmtId="0" fontId="34" fillId="0" borderId="30" xfId="6974" applyBorder="1"/>
    <xf numFmtId="0" fontId="34" fillId="0" borderId="47" xfId="6974" applyBorder="1"/>
    <xf numFmtId="175" fontId="34" fillId="0" borderId="30" xfId="6974" applyNumberFormat="1" applyBorder="1"/>
    <xf numFmtId="3" fontId="34" fillId="0" borderId="0" xfId="6974" applyNumberFormat="1"/>
    <xf numFmtId="3" fontId="34" fillId="0" borderId="43" xfId="6974" applyNumberFormat="1" applyBorder="1"/>
    <xf numFmtId="1" fontId="34" fillId="0" borderId="20" xfId="6974" applyNumberFormat="1" applyBorder="1"/>
    <xf numFmtId="9" fontId="34" fillId="0" borderId="47" xfId="6974" applyNumberFormat="1" applyBorder="1"/>
    <xf numFmtId="0" fontId="34" fillId="0" borderId="23" xfId="6974" applyBorder="1"/>
    <xf numFmtId="175" fontId="34" fillId="0" borderId="26" xfId="6974" applyNumberFormat="1" applyBorder="1"/>
    <xf numFmtId="3" fontId="34" fillId="0" borderId="20" xfId="6974" applyNumberFormat="1" applyBorder="1"/>
    <xf numFmtId="9" fontId="34" fillId="0" borderId="43" xfId="6974" applyNumberFormat="1" applyBorder="1"/>
    <xf numFmtId="0" fontId="0" fillId="0" borderId="0" xfId="6974" applyFont="1"/>
    <xf numFmtId="0" fontId="87" fillId="0" borderId="22" xfId="6974" applyFont="1" applyBorder="1"/>
    <xf numFmtId="175" fontId="87" fillId="0" borderId="43" xfId="6974" applyNumberFormat="1" applyFont="1" applyBorder="1"/>
    <xf numFmtId="3" fontId="87" fillId="0" borderId="20" xfId="6974" applyNumberFormat="1" applyFont="1" applyBorder="1"/>
    <xf numFmtId="3" fontId="87" fillId="0" borderId="0" xfId="6974" applyNumberFormat="1" applyFont="1"/>
    <xf numFmtId="3" fontId="87" fillId="0" borderId="43" xfId="6974" applyNumberFormat="1" applyFont="1" applyBorder="1"/>
    <xf numFmtId="1" fontId="87" fillId="0" borderId="20" xfId="6974" applyNumberFormat="1" applyFont="1" applyBorder="1"/>
    <xf numFmtId="9" fontId="87" fillId="0" borderId="43" xfId="6974" applyNumberFormat="1" applyFont="1" applyBorder="1"/>
    <xf numFmtId="1" fontId="88" fillId="0" borderId="0" xfId="6974" applyNumberFormat="1" applyFont="1"/>
    <xf numFmtId="0" fontId="34" fillId="0" borderId="28" xfId="6974" applyBorder="1"/>
    <xf numFmtId="0" fontId="34" fillId="0" borderId="29" xfId="6974" applyBorder="1"/>
    <xf numFmtId="0" fontId="78" fillId="81" borderId="29" xfId="6974" applyFont="1" applyFill="1" applyBorder="1"/>
    <xf numFmtId="0" fontId="78" fillId="73" borderId="29" xfId="6974" applyFont="1" applyFill="1" applyBorder="1"/>
    <xf numFmtId="0" fontId="78" fillId="70" borderId="29" xfId="6974" applyFont="1" applyFill="1" applyBorder="1"/>
    <xf numFmtId="0" fontId="78" fillId="36" borderId="29" xfId="6974" applyFont="1" applyFill="1" applyBorder="1"/>
    <xf numFmtId="0" fontId="78" fillId="36" borderId="24" xfId="6974" applyFont="1" applyFill="1" applyBorder="1"/>
    <xf numFmtId="0" fontId="78" fillId="0" borderId="0" xfId="6974" applyFont="1"/>
    <xf numFmtId="0" fontId="78" fillId="0" borderId="36" xfId="6974" applyFont="1" applyBorder="1"/>
    <xf numFmtId="0" fontId="34" fillId="0" borderId="18" xfId="6974" applyBorder="1"/>
    <xf numFmtId="0" fontId="34" fillId="0" borderId="26" xfId="6974" applyBorder="1"/>
    <xf numFmtId="1" fontId="88" fillId="0" borderId="28" xfId="6974" applyNumberFormat="1" applyFont="1" applyBorder="1"/>
    <xf numFmtId="0" fontId="78" fillId="0" borderId="18" xfId="6974" applyFont="1" applyBorder="1"/>
    <xf numFmtId="0" fontId="89" fillId="0" borderId="30" xfId="6974" applyFont="1" applyBorder="1" applyAlignment="1">
      <alignment vertical="center"/>
    </xf>
    <xf numFmtId="0" fontId="89" fillId="0" borderId="0" xfId="6974" applyFont="1"/>
    <xf numFmtId="1" fontId="90" fillId="81" borderId="0" xfId="6974" applyNumberFormat="1" applyFont="1" applyFill="1"/>
    <xf numFmtId="1" fontId="90" fillId="73" borderId="0" xfId="6974" applyNumberFormat="1" applyFont="1" applyFill="1"/>
    <xf numFmtId="1" fontId="90" fillId="70" borderId="0" xfId="6974" applyNumberFormat="1" applyFont="1" applyFill="1"/>
    <xf numFmtId="1" fontId="90" fillId="36" borderId="0" xfId="6974" applyNumberFormat="1" applyFont="1" applyFill="1"/>
    <xf numFmtId="1" fontId="90" fillId="36" borderId="17" xfId="6974" applyNumberFormat="1" applyFont="1" applyFill="1" applyBorder="1"/>
    <xf numFmtId="0" fontId="34" fillId="0" borderId="20" xfId="6974" applyBorder="1"/>
    <xf numFmtId="1" fontId="38" fillId="0" borderId="0" xfId="6974" applyNumberFormat="1" applyFont="1"/>
    <xf numFmtId="0" fontId="34" fillId="0" borderId="43" xfId="6974" applyBorder="1"/>
    <xf numFmtId="16" fontId="0" fillId="0" borderId="0" xfId="6974" applyNumberFormat="1" applyFont="1"/>
    <xf numFmtId="2" fontId="34" fillId="0" borderId="0" xfId="6974" applyNumberFormat="1"/>
    <xf numFmtId="0" fontId="89" fillId="0" borderId="14" xfId="6974" applyFont="1" applyBorder="1" applyAlignment="1">
      <alignment vertical="center"/>
    </xf>
    <xf numFmtId="0" fontId="89" fillId="0" borderId="15" xfId="6974" applyFont="1" applyBorder="1"/>
    <xf numFmtId="1" fontId="90" fillId="81" borderId="15" xfId="6974" applyNumberFormat="1" applyFont="1" applyFill="1" applyBorder="1"/>
    <xf numFmtId="1" fontId="90" fillId="73" borderId="15" xfId="6974" applyNumberFormat="1" applyFont="1" applyFill="1" applyBorder="1"/>
    <xf numFmtId="1" fontId="90" fillId="70" borderId="15" xfId="6974" applyNumberFormat="1" applyFont="1" applyFill="1" applyBorder="1"/>
    <xf numFmtId="1" fontId="90" fillId="36" borderId="15" xfId="6974" applyNumberFormat="1" applyFont="1" applyFill="1" applyBorder="1"/>
    <xf numFmtId="1" fontId="90" fillId="36" borderId="13" xfId="6974" applyNumberFormat="1" applyFont="1" applyFill="1" applyBorder="1"/>
    <xf numFmtId="0" fontId="0" fillId="0" borderId="20" xfId="6974" applyFont="1" applyBorder="1"/>
    <xf numFmtId="0" fontId="34" fillId="0" borderId="37" xfId="6974" applyBorder="1"/>
    <xf numFmtId="0" fontId="34" fillId="0" borderId="31" xfId="6974" applyBorder="1"/>
    <xf numFmtId="0" fontId="34" fillId="0" borderId="35" xfId="6974" applyBorder="1"/>
    <xf numFmtId="0" fontId="89" fillId="0" borderId="0" xfId="6974" applyFont="1" applyAlignment="1">
      <alignment vertical="center"/>
    </xf>
    <xf numFmtId="0" fontId="89" fillId="0" borderId="29" xfId="6974" applyFont="1" applyBorder="1"/>
    <xf numFmtId="2" fontId="34" fillId="0" borderId="29" xfId="6974" applyNumberFormat="1" applyBorder="1"/>
    <xf numFmtId="2" fontId="34" fillId="0" borderId="24" xfId="6974" applyNumberFormat="1" applyBorder="1"/>
    <xf numFmtId="0" fontId="77" fillId="0" borderId="0" xfId="6975"/>
    <xf numFmtId="1" fontId="77" fillId="0" borderId="0" xfId="6975" applyNumberFormat="1"/>
    <xf numFmtId="2" fontId="34" fillId="0" borderId="17" xfId="6974" applyNumberFormat="1" applyBorder="1"/>
    <xf numFmtId="2" fontId="34" fillId="0" borderId="15" xfId="6974" applyNumberFormat="1" applyBorder="1"/>
    <xf numFmtId="2" fontId="34" fillId="0" borderId="13" xfId="6974" applyNumberFormat="1" applyBorder="1"/>
    <xf numFmtId="0" fontId="34" fillId="0" borderId="22" xfId="6974" applyBorder="1"/>
    <xf numFmtId="175" fontId="34" fillId="0" borderId="43" xfId="6974" applyNumberFormat="1" applyBorder="1"/>
    <xf numFmtId="0" fontId="39" fillId="67" borderId="0" xfId="6974" applyFont="1" applyFill="1"/>
    <xf numFmtId="0" fontId="34" fillId="67" borderId="0" xfId="6974" applyFill="1"/>
    <xf numFmtId="166" fontId="90" fillId="73" borderId="0" xfId="6974" applyNumberFormat="1" applyFont="1" applyFill="1"/>
    <xf numFmtId="166" fontId="90" fillId="73" borderId="15" xfId="6974" quotePrefix="1" applyNumberFormat="1" applyFont="1" applyFill="1" applyBorder="1"/>
    <xf numFmtId="166" fontId="90" fillId="73" borderId="15" xfId="6974" applyNumberFormat="1" applyFont="1" applyFill="1" applyBorder="1"/>
    <xf numFmtId="0" fontId="68" fillId="0" borderId="0" xfId="6976"/>
    <xf numFmtId="9" fontId="91" fillId="0" borderId="47" xfId="6974" applyNumberFormat="1" applyFont="1" applyBorder="1"/>
    <xf numFmtId="0" fontId="89" fillId="0" borderId="28" xfId="6974" applyFont="1" applyBorder="1" applyAlignment="1">
      <alignment vertical="center"/>
    </xf>
    <xf numFmtId="0" fontId="87" fillId="0" borderId="0" xfId="6974" applyFont="1"/>
    <xf numFmtId="0" fontId="0" fillId="0" borderId="0" xfId="6974" applyFont="1" applyAlignment="1">
      <alignment wrapText="1"/>
    </xf>
    <xf numFmtId="1" fontId="87" fillId="0" borderId="0" xfId="6974" applyNumberFormat="1" applyFont="1"/>
    <xf numFmtId="1" fontId="87" fillId="0" borderId="43" xfId="6974" applyNumberFormat="1" applyFont="1" applyBorder="1"/>
    <xf numFmtId="0" fontId="34" fillId="0" borderId="0" xfId="6974" applyAlignment="1">
      <alignment wrapText="1"/>
    </xf>
    <xf numFmtId="2" fontId="0" fillId="0" borderId="0" xfId="6974" applyNumberFormat="1" applyFont="1"/>
    <xf numFmtId="0" fontId="87" fillId="0" borderId="20" xfId="6974" applyFont="1" applyBorder="1"/>
    <xf numFmtId="0" fontId="87" fillId="0" borderId="43" xfId="6974" applyFont="1" applyBorder="1"/>
    <xf numFmtId="0" fontId="92" fillId="0" borderId="22" xfId="6974" applyFont="1" applyBorder="1"/>
    <xf numFmtId="175" fontId="92" fillId="0" borderId="43" xfId="6974" applyNumberFormat="1" applyFont="1" applyBorder="1"/>
    <xf numFmtId="3" fontId="92" fillId="0" borderId="20" xfId="6974" applyNumberFormat="1" applyFont="1" applyBorder="1"/>
    <xf numFmtId="3" fontId="92" fillId="0" borderId="0" xfId="6974" applyNumberFormat="1" applyFont="1"/>
    <xf numFmtId="3" fontId="92" fillId="0" borderId="43" xfId="6974" applyNumberFormat="1" applyFont="1" applyBorder="1"/>
    <xf numFmtId="1" fontId="92" fillId="0" borderId="20" xfId="6974" applyNumberFormat="1" applyFont="1" applyBorder="1"/>
    <xf numFmtId="9" fontId="92" fillId="0" borderId="43" xfId="6974" applyNumberFormat="1" applyFont="1" applyBorder="1"/>
    <xf numFmtId="0" fontId="92" fillId="0" borderId="0" xfId="6974" applyFont="1"/>
    <xf numFmtId="9" fontId="93" fillId="0" borderId="47" xfId="6974" applyNumberFormat="1" applyFont="1" applyBorder="1"/>
    <xf numFmtId="0" fontId="87" fillId="0" borderId="21" xfId="6974" applyFont="1" applyBorder="1"/>
    <xf numFmtId="175" fontId="87" fillId="0" borderId="35" xfId="6974" applyNumberFormat="1" applyFont="1" applyBorder="1"/>
    <xf numFmtId="3" fontId="87" fillId="0" borderId="37" xfId="6974" applyNumberFormat="1" applyFont="1" applyBorder="1"/>
    <xf numFmtId="3" fontId="87" fillId="0" borderId="31" xfId="6974" applyNumberFormat="1" applyFont="1" applyBorder="1"/>
    <xf numFmtId="3" fontId="87" fillId="0" borderId="35" xfId="6974" applyNumberFormat="1" applyFont="1" applyBorder="1"/>
    <xf numFmtId="1" fontId="87" fillId="0" borderId="37" xfId="6974" applyNumberFormat="1" applyFont="1" applyBorder="1"/>
    <xf numFmtId="9" fontId="87" fillId="0" borderId="35" xfId="6974" applyNumberFormat="1" applyFont="1" applyBorder="1"/>
    <xf numFmtId="9" fontId="61" fillId="0" borderId="47" xfId="6974" applyNumberFormat="1" applyFont="1" applyBorder="1"/>
    <xf numFmtId="171" fontId="0" fillId="78" borderId="18" xfId="0" applyNumberFormat="1" applyFill="1" applyBorder="1"/>
    <xf numFmtId="171" fontId="6" fillId="78" borderId="18" xfId="0" applyNumberFormat="1" applyFont="1" applyFill="1" applyBorder="1"/>
    <xf numFmtId="0" fontId="0" fillId="0" borderId="0" xfId="6974" applyFont="1" applyAlignment="1">
      <alignment horizontal="center" vertical="center" wrapText="1"/>
    </xf>
    <xf numFmtId="0" fontId="0" fillId="0" borderId="0" xfId="6974" applyFont="1" applyAlignment="1">
      <alignment horizontal="center" vertical="center"/>
    </xf>
    <xf numFmtId="0" fontId="94" fillId="31" borderId="0" xfId="6974" applyFont="1" applyFill="1"/>
    <xf numFmtId="0" fontId="77" fillId="0" borderId="36" xfId="6970" applyBorder="1"/>
    <xf numFmtId="0" fontId="6" fillId="0" borderId="20" xfId="6972" applyFill="1" applyBorder="1"/>
    <xf numFmtId="1" fontId="6" fillId="0" borderId="0" xfId="6972" applyNumberFormat="1" applyBorder="1"/>
    <xf numFmtId="0" fontId="77" fillId="0" borderId="20" xfId="6970" applyBorder="1"/>
    <xf numFmtId="2" fontId="6" fillId="0" borderId="20" xfId="6972" applyNumberFormat="1" applyFill="1" applyBorder="1"/>
    <xf numFmtId="2" fontId="6" fillId="0" borderId="37" xfId="6972" applyNumberFormat="1" applyFill="1" applyBorder="1"/>
    <xf numFmtId="1" fontId="6" fillId="0" borderId="31" xfId="6972" applyNumberFormat="1" applyBorder="1"/>
    <xf numFmtId="165" fontId="6" fillId="0" borderId="0" xfId="6972" applyNumberFormat="1" applyFill="1" applyBorder="1"/>
    <xf numFmtId="164" fontId="6" fillId="0" borderId="0" xfId="47" applyNumberFormat="1" applyFont="1" applyFill="1" applyBorder="1"/>
    <xf numFmtId="164" fontId="6" fillId="0" borderId="31" xfId="47" applyNumberFormat="1" applyFont="1" applyFill="1" applyBorder="1"/>
    <xf numFmtId="176" fontId="6" fillId="35" borderId="18" xfId="0" applyNumberFormat="1" applyFont="1" applyFill="1" applyBorder="1"/>
    <xf numFmtId="176" fontId="6" fillId="35" borderId="0" xfId="0" applyNumberFormat="1" applyFont="1" applyFill="1" applyBorder="1"/>
    <xf numFmtId="0" fontId="95" fillId="0" borderId="0" xfId="6972" applyFont="1" applyFill="1" applyBorder="1"/>
    <xf numFmtId="0" fontId="45" fillId="79" borderId="18" xfId="6977" applyFont="1" applyFill="1" applyBorder="1" applyAlignment="1">
      <alignment horizontal="left" vertical="center" wrapText="1"/>
    </xf>
    <xf numFmtId="0" fontId="45" fillId="26" borderId="18" xfId="6977" applyFont="1" applyFill="1" applyBorder="1" applyAlignment="1">
      <alignment horizontal="left" vertical="center" wrapText="1"/>
    </xf>
    <xf numFmtId="0" fontId="77" fillId="0" borderId="0" xfId="6977"/>
    <xf numFmtId="0" fontId="45" fillId="33" borderId="18" xfId="6977" applyFont="1" applyFill="1" applyBorder="1" applyAlignment="1">
      <alignment vertical="top" wrapText="1"/>
    </xf>
    <xf numFmtId="0" fontId="45" fillId="27" borderId="19" xfId="6977" applyFont="1" applyFill="1" applyBorder="1" applyAlignment="1">
      <alignment horizontal="right"/>
    </xf>
    <xf numFmtId="0" fontId="77" fillId="0" borderId="0" xfId="6977" applyAlignment="1">
      <alignment wrapText="1"/>
    </xf>
    <xf numFmtId="2" fontId="77" fillId="0" borderId="0" xfId="6977" applyNumberFormat="1"/>
    <xf numFmtId="0" fontId="41" fillId="0" borderId="12" xfId="6977" applyFont="1" applyBorder="1" applyAlignment="1">
      <alignment wrapText="1"/>
    </xf>
    <xf numFmtId="0" fontId="42" fillId="0" borderId="13" xfId="6977" applyFont="1" applyBorder="1" applyAlignment="1">
      <alignment horizontal="center" wrapText="1"/>
    </xf>
    <xf numFmtId="0" fontId="43" fillId="0" borderId="14" xfId="6977" applyFont="1" applyBorder="1" applyAlignment="1">
      <alignment wrapText="1"/>
    </xf>
    <xf numFmtId="0" fontId="44" fillId="0" borderId="15" xfId="6977" applyFont="1" applyBorder="1" applyAlignment="1">
      <alignment horizontal="center" wrapText="1"/>
    </xf>
    <xf numFmtId="0" fontId="44" fillId="0" borderId="13" xfId="6977" applyFont="1" applyBorder="1" applyAlignment="1">
      <alignment horizontal="center" wrapText="1"/>
    </xf>
    <xf numFmtId="0" fontId="41" fillId="0" borderId="16" xfId="6977" applyFont="1" applyBorder="1" applyAlignment="1">
      <alignment wrapText="1"/>
    </xf>
    <xf numFmtId="0" fontId="42" fillId="0" borderId="17" xfId="6977" applyFont="1" applyBorder="1" applyAlignment="1">
      <alignment horizontal="center" wrapText="1"/>
    </xf>
    <xf numFmtId="3" fontId="42" fillId="0" borderId="13" xfId="6977" applyNumberFormat="1" applyFont="1" applyBorder="1" applyAlignment="1">
      <alignment horizontal="center" wrapText="1"/>
    </xf>
    <xf numFmtId="2" fontId="0" fillId="0" borderId="18" xfId="0" applyNumberFormat="1" applyBorder="1"/>
    <xf numFmtId="166" fontId="0" fillId="0" borderId="18" xfId="0" applyNumberFormat="1" applyBorder="1"/>
    <xf numFmtId="1" fontId="0" fillId="0" borderId="18" xfId="0" applyNumberFormat="1" applyBorder="1"/>
    <xf numFmtId="165" fontId="0" fillId="0" borderId="18" xfId="0" applyNumberFormat="1" applyBorder="1"/>
    <xf numFmtId="0" fontId="77" fillId="0" borderId="18" xfId="6970" applyBorder="1" applyAlignment="1">
      <alignment horizontal="right"/>
    </xf>
    <xf numFmtId="0" fontId="77" fillId="0" borderId="0" xfId="6970" applyBorder="1" applyAlignment="1">
      <alignment horizontal="right"/>
    </xf>
    <xf numFmtId="165" fontId="0" fillId="0" borderId="0" xfId="0" applyNumberFormat="1" applyBorder="1"/>
    <xf numFmtId="0" fontId="77" fillId="0" borderId="37" xfId="6970" applyBorder="1"/>
    <xf numFmtId="165" fontId="0" fillId="0" borderId="31" xfId="0" applyNumberFormat="1" applyBorder="1"/>
    <xf numFmtId="1" fontId="0" fillId="0" borderId="31" xfId="0" applyNumberFormat="1" applyBorder="1"/>
    <xf numFmtId="166" fontId="6" fillId="0" borderId="0" xfId="6972" applyNumberFormat="1" applyFill="1" applyBorder="1"/>
    <xf numFmtId="166" fontId="0" fillId="0" borderId="0" xfId="0" applyNumberFormat="1" applyBorder="1"/>
    <xf numFmtId="166" fontId="0" fillId="0" borderId="31" xfId="0" applyNumberFormat="1" applyBorder="1"/>
    <xf numFmtId="0" fontId="0" fillId="0" borderId="0" xfId="0" applyFill="1" applyBorder="1" applyAlignment="1">
      <alignment horizontal="right"/>
    </xf>
    <xf numFmtId="0" fontId="0" fillId="0" borderId="0" xfId="0" applyAlignment="1">
      <alignment horizontal="right"/>
    </xf>
    <xf numFmtId="0" fontId="43" fillId="0" borderId="25" xfId="6977" applyFont="1" applyBorder="1" applyAlignment="1">
      <alignment wrapText="1"/>
    </xf>
    <xf numFmtId="0" fontId="43" fillId="0" borderId="12" xfId="6977" applyFont="1" applyBorder="1" applyAlignment="1">
      <alignment wrapText="1"/>
    </xf>
    <xf numFmtId="0" fontId="43" fillId="0" borderId="28" xfId="6977" applyFont="1" applyBorder="1" applyAlignment="1">
      <alignment horizontal="center" wrapText="1"/>
    </xf>
    <xf numFmtId="0" fontId="43" fillId="0" borderId="29" xfId="6977" applyFont="1" applyBorder="1" applyAlignment="1">
      <alignment horizontal="center" wrapText="1"/>
    </xf>
    <xf numFmtId="0" fontId="43" fillId="0" borderId="24" xfId="6977" applyFont="1" applyBorder="1" applyAlignment="1">
      <alignment horizontal="center" wrapText="1"/>
    </xf>
    <xf numFmtId="0" fontId="43" fillId="0" borderId="14" xfId="6977" applyFont="1" applyBorder="1" applyAlignment="1">
      <alignment horizontal="center" wrapText="1"/>
    </xf>
    <xf numFmtId="0" fontId="43" fillId="0" borderId="15" xfId="6977" applyFont="1" applyBorder="1" applyAlignment="1">
      <alignment horizontal="center" wrapText="1"/>
    </xf>
    <xf numFmtId="0" fontId="43" fillId="0" borderId="13" xfId="6977" applyFont="1" applyBorder="1" applyAlignment="1">
      <alignment horizontal="center" wrapText="1"/>
    </xf>
    <xf numFmtId="0" fontId="94" fillId="31" borderId="0" xfId="6974" applyFont="1" applyFill="1" applyAlignment="1">
      <alignment horizontal="center"/>
    </xf>
    <xf numFmtId="0" fontId="77" fillId="0" borderId="32" xfId="6970" applyBorder="1" applyAlignment="1">
      <alignment horizontal="center" vertical="center" wrapText="1"/>
    </xf>
    <xf numFmtId="0" fontId="77" fillId="0" borderId="34" xfId="6970" applyBorder="1" applyAlignment="1">
      <alignment horizontal="center" vertical="center" wrapText="1"/>
    </xf>
    <xf numFmtId="0" fontId="47" fillId="34" borderId="1" xfId="6973" applyFont="1" applyFill="1" applyBorder="1" applyAlignment="1">
      <alignment vertical="center" wrapText="1"/>
    </xf>
    <xf numFmtId="0" fontId="47" fillId="34" borderId="32" xfId="6973" applyFont="1" applyFill="1" applyBorder="1" applyAlignment="1">
      <alignment vertical="center" wrapText="1"/>
    </xf>
    <xf numFmtId="0" fontId="47" fillId="34" borderId="33" xfId="6973" applyFont="1" applyFill="1" applyBorder="1" applyAlignment="1">
      <alignment vertical="center" wrapText="1"/>
    </xf>
    <xf numFmtId="0" fontId="47" fillId="34" borderId="34" xfId="6973" applyFont="1" applyFill="1" applyBorder="1" applyAlignment="1">
      <alignment vertical="center" wrapText="1"/>
    </xf>
    <xf numFmtId="0" fontId="47" fillId="34" borderId="32" xfId="6973" applyFont="1" applyFill="1" applyBorder="1" applyAlignment="1">
      <alignment horizontal="center" vertical="center" wrapText="1"/>
    </xf>
    <xf numFmtId="0" fontId="34" fillId="34" borderId="33" xfId="6973" applyFill="1" applyBorder="1" applyAlignment="1">
      <alignment horizontal="center" vertical="center" wrapText="1"/>
    </xf>
    <xf numFmtId="0" fontId="34" fillId="34" borderId="34" xfId="6973" applyFill="1" applyBorder="1" applyAlignment="1">
      <alignment horizontal="center" vertical="center" wrapText="1"/>
    </xf>
    <xf numFmtId="0" fontId="47" fillId="34" borderId="34" xfId="6973" applyFont="1" applyFill="1" applyBorder="1" applyAlignment="1">
      <alignment horizontal="center" vertical="center" wrapText="1"/>
    </xf>
    <xf numFmtId="0" fontId="89" fillId="0" borderId="28" xfId="6974" applyFont="1" applyBorder="1" applyAlignment="1">
      <alignment horizontal="left" vertical="center"/>
    </xf>
    <xf numFmtId="0" fontId="89" fillId="0" borderId="30" xfId="6974" applyFont="1" applyBorder="1" applyAlignment="1">
      <alignment horizontal="left" vertical="center"/>
    </xf>
    <xf numFmtId="0" fontId="89" fillId="0" borderId="14" xfId="6974" applyFont="1" applyBorder="1" applyAlignment="1">
      <alignment horizontal="left" vertical="center"/>
    </xf>
    <xf numFmtId="0" fontId="34" fillId="81" borderId="0" xfId="6974" applyFill="1" applyAlignment="1">
      <alignment horizontal="center"/>
    </xf>
    <xf numFmtId="0" fontId="34" fillId="73" borderId="0" xfId="6974" applyFill="1" applyAlignment="1">
      <alignment horizontal="center"/>
    </xf>
    <xf numFmtId="0" fontId="34" fillId="70" borderId="0" xfId="6974" applyFill="1" applyAlignment="1">
      <alignment horizontal="center"/>
    </xf>
    <xf numFmtId="0" fontId="34" fillId="36" borderId="0" xfId="6974" applyFill="1" applyAlignment="1">
      <alignment horizontal="center"/>
    </xf>
    <xf numFmtId="0" fontId="34" fillId="0" borderId="0" xfId="6974" applyAlignment="1">
      <alignment horizontal="center"/>
    </xf>
    <xf numFmtId="0" fontId="34" fillId="0" borderId="0" xfId="6974" applyAlignment="1">
      <alignment horizontal="center" wrapText="1"/>
    </xf>
    <xf numFmtId="0" fontId="0" fillId="0" borderId="32" xfId="0" applyBorder="1" applyAlignment="1">
      <alignment horizontal="center"/>
    </xf>
    <xf numFmtId="0" fontId="0" fillId="0" borderId="34" xfId="0" applyBorder="1" applyAlignment="1">
      <alignment horizontal="center"/>
    </xf>
  </cellXfs>
  <cellStyles count="6978">
    <cellStyle name="20 % - Markeringsfarve1" xfId="1259" xr:uid="{00000000-0005-0000-0000-000000000000}"/>
    <cellStyle name="20 % - Markeringsfarve1 2" xfId="1260" xr:uid="{00000000-0005-0000-0000-000001000000}"/>
    <cellStyle name="20 % - Markeringsfarve1 3" xfId="2585" xr:uid="{135F4595-F8BD-4459-9134-0C53A788ADAC}"/>
    <cellStyle name="20 % - Markeringsfarve2" xfId="1261" xr:uid="{00000000-0005-0000-0000-000002000000}"/>
    <cellStyle name="20 % - Markeringsfarve2 2" xfId="1262" xr:uid="{00000000-0005-0000-0000-000003000000}"/>
    <cellStyle name="20 % - Markeringsfarve2 3" xfId="2586" xr:uid="{22A9BFCA-D7A2-4454-B925-5331D14C4E61}"/>
    <cellStyle name="20 % - Markeringsfarve3" xfId="1263" xr:uid="{00000000-0005-0000-0000-000004000000}"/>
    <cellStyle name="20 % - Markeringsfarve3 2" xfId="1264" xr:uid="{00000000-0005-0000-0000-000005000000}"/>
    <cellStyle name="20 % - Markeringsfarve3 3" xfId="2587" xr:uid="{CFC757D9-9939-472D-BD3A-638858576F1A}"/>
    <cellStyle name="20 % - Markeringsfarve4" xfId="1265" xr:uid="{00000000-0005-0000-0000-000006000000}"/>
    <cellStyle name="20 % - Markeringsfarve4 2" xfId="1266" xr:uid="{00000000-0005-0000-0000-000007000000}"/>
    <cellStyle name="20 % - Markeringsfarve4 3" xfId="2588" xr:uid="{FA2BC2EA-70C8-4419-A7C4-5B4C20F7E1CB}"/>
    <cellStyle name="20 % - Markeringsfarve5" xfId="1267" xr:uid="{00000000-0005-0000-0000-000008000000}"/>
    <cellStyle name="20 % - Markeringsfarve5 2" xfId="1268" xr:uid="{00000000-0005-0000-0000-000009000000}"/>
    <cellStyle name="20 % - Markeringsfarve5 3" xfId="2589" xr:uid="{AE95A634-372A-4AA5-AFE6-1E2FEBDD4A25}"/>
    <cellStyle name="20 % - Markeringsfarve6" xfId="1269" xr:uid="{00000000-0005-0000-0000-00000A000000}"/>
    <cellStyle name="20 % - Markeringsfarve6 2" xfId="1270" xr:uid="{00000000-0005-0000-0000-00000B000000}"/>
    <cellStyle name="20 % - Markeringsfarve6 3" xfId="2590" xr:uid="{B5B46348-71F9-4DF7-995E-D376E5D3C56D}"/>
    <cellStyle name="20% - Colore 1" xfId="1" xr:uid="{00000000-0005-0000-0000-00000C000000}"/>
    <cellStyle name="20% - Colore 1 2" xfId="2" xr:uid="{00000000-0005-0000-0000-00000D000000}"/>
    <cellStyle name="20% - Colore 2" xfId="3" xr:uid="{00000000-0005-0000-0000-00000E000000}"/>
    <cellStyle name="20% - Colore 2 2" xfId="4" xr:uid="{00000000-0005-0000-0000-00000F000000}"/>
    <cellStyle name="20% - Colore 3" xfId="5" xr:uid="{00000000-0005-0000-0000-000010000000}"/>
    <cellStyle name="20% - Colore 3 2" xfId="6" xr:uid="{00000000-0005-0000-0000-000011000000}"/>
    <cellStyle name="20% - Colore 4" xfId="7" xr:uid="{00000000-0005-0000-0000-000012000000}"/>
    <cellStyle name="20% - Colore 4 2" xfId="8" xr:uid="{00000000-0005-0000-0000-000013000000}"/>
    <cellStyle name="20% - Colore 5" xfId="9" xr:uid="{00000000-0005-0000-0000-000014000000}"/>
    <cellStyle name="20% - Colore 5 2" xfId="10" xr:uid="{00000000-0005-0000-0000-000015000000}"/>
    <cellStyle name="20% - Colore 6" xfId="11" xr:uid="{00000000-0005-0000-0000-000016000000}"/>
    <cellStyle name="20% - Colore 6 2" xfId="12" xr:uid="{00000000-0005-0000-0000-000017000000}"/>
    <cellStyle name="40 % - Markeringsfarve1" xfId="1271" xr:uid="{00000000-0005-0000-0000-000018000000}"/>
    <cellStyle name="40 % - Markeringsfarve1 2" xfId="1272" xr:uid="{00000000-0005-0000-0000-000019000000}"/>
    <cellStyle name="40 % - Markeringsfarve1 3" xfId="2591" xr:uid="{F1D287DE-09C5-4118-AEA0-C4812786FA53}"/>
    <cellStyle name="40 % - Markeringsfarve2" xfId="1273" xr:uid="{00000000-0005-0000-0000-00001A000000}"/>
    <cellStyle name="40 % - Markeringsfarve2 2" xfId="1274" xr:uid="{00000000-0005-0000-0000-00001B000000}"/>
    <cellStyle name="40 % - Markeringsfarve2 3" xfId="2592" xr:uid="{CB06E381-6186-464D-BFF6-591602C798FB}"/>
    <cellStyle name="40 % - Markeringsfarve3" xfId="1275" xr:uid="{00000000-0005-0000-0000-00001C000000}"/>
    <cellStyle name="40 % - Markeringsfarve3 2" xfId="1276" xr:uid="{00000000-0005-0000-0000-00001D000000}"/>
    <cellStyle name="40 % - Markeringsfarve3 3" xfId="2593" xr:uid="{9F89632D-0223-44FB-BEFB-F194ED332DA0}"/>
    <cellStyle name="40 % - Markeringsfarve4" xfId="1277" xr:uid="{00000000-0005-0000-0000-00001E000000}"/>
    <cellStyle name="40 % - Markeringsfarve4 2" xfId="1278" xr:uid="{00000000-0005-0000-0000-00001F000000}"/>
    <cellStyle name="40 % - Markeringsfarve4 3" xfId="2594" xr:uid="{6B6FA26D-D7D9-49D8-9C74-7977749D407E}"/>
    <cellStyle name="40 % - Markeringsfarve5" xfId="1279" xr:uid="{00000000-0005-0000-0000-000020000000}"/>
    <cellStyle name="40 % - Markeringsfarve5 2" xfId="1280" xr:uid="{00000000-0005-0000-0000-000021000000}"/>
    <cellStyle name="40 % - Markeringsfarve5 3" xfId="2595" xr:uid="{6BEDEBE0-9333-4464-909A-6646045222C4}"/>
    <cellStyle name="40 % - Markeringsfarve6" xfId="1281" xr:uid="{00000000-0005-0000-0000-000022000000}"/>
    <cellStyle name="40 % - Markeringsfarve6 2" xfId="1282" xr:uid="{00000000-0005-0000-0000-000023000000}"/>
    <cellStyle name="40 % - Markeringsfarve6 3" xfId="2596" xr:uid="{6FBBB8E0-3B6E-43BD-80D9-D7AAD483C000}"/>
    <cellStyle name="40% - Colore 1" xfId="13" xr:uid="{00000000-0005-0000-0000-000024000000}"/>
    <cellStyle name="40% - Colore 1 2" xfId="14" xr:uid="{00000000-0005-0000-0000-000025000000}"/>
    <cellStyle name="40% - Colore 2" xfId="15" xr:uid="{00000000-0005-0000-0000-000026000000}"/>
    <cellStyle name="40% - Colore 2 2" xfId="16" xr:uid="{00000000-0005-0000-0000-000027000000}"/>
    <cellStyle name="40% - Colore 3" xfId="17" xr:uid="{00000000-0005-0000-0000-000028000000}"/>
    <cellStyle name="40% - Colore 3 2" xfId="18" xr:uid="{00000000-0005-0000-0000-000029000000}"/>
    <cellStyle name="40% - Colore 4" xfId="19" xr:uid="{00000000-0005-0000-0000-00002A000000}"/>
    <cellStyle name="40% - Colore 4 2" xfId="20" xr:uid="{00000000-0005-0000-0000-00002B000000}"/>
    <cellStyle name="40% - Colore 5" xfId="21" xr:uid="{00000000-0005-0000-0000-00002C000000}"/>
    <cellStyle name="40% - Colore 5 2" xfId="22" xr:uid="{00000000-0005-0000-0000-00002D000000}"/>
    <cellStyle name="40% - Colore 6" xfId="23" xr:uid="{00000000-0005-0000-0000-00002E000000}"/>
    <cellStyle name="40% - Colore 6 2" xfId="24" xr:uid="{00000000-0005-0000-0000-00002F000000}"/>
    <cellStyle name="5x indented GHG Textfiels" xfId="25" xr:uid="{00000000-0005-0000-0000-000030000000}"/>
    <cellStyle name="5x indented GHG Textfiels 2" xfId="2597" xr:uid="{157CEF8C-1040-4470-AB58-985C8ACB82FC}"/>
    <cellStyle name="60 % - Markeringsfarve1" xfId="1283" xr:uid="{00000000-0005-0000-0000-000031000000}"/>
    <cellStyle name="60 % - Markeringsfarve1 2" xfId="2598" xr:uid="{1B8F605D-9069-431D-87E1-008003429B0D}"/>
    <cellStyle name="60 % - Markeringsfarve2" xfId="1284" xr:uid="{00000000-0005-0000-0000-000032000000}"/>
    <cellStyle name="60 % - Markeringsfarve2 2" xfId="2599" xr:uid="{C344133D-C7FB-4DAA-9C9F-28FCE077B531}"/>
    <cellStyle name="60 % - Markeringsfarve3" xfId="1285" xr:uid="{00000000-0005-0000-0000-000033000000}"/>
    <cellStyle name="60 % - Markeringsfarve3 2" xfId="2600" xr:uid="{5423C402-57E4-4496-85B8-A2C87C957B0B}"/>
    <cellStyle name="60 % - Markeringsfarve4" xfId="1286" xr:uid="{00000000-0005-0000-0000-000034000000}"/>
    <cellStyle name="60 % - Markeringsfarve4 2" xfId="2601" xr:uid="{B907310D-3C65-4E0A-B4C6-EDE5FC4476CF}"/>
    <cellStyle name="60 % - Markeringsfarve5" xfId="1287" xr:uid="{00000000-0005-0000-0000-000035000000}"/>
    <cellStyle name="60 % - Markeringsfarve5 2" xfId="2602" xr:uid="{30D1AE32-EBAF-4A07-9CAC-C6C384153BD8}"/>
    <cellStyle name="60 % - Markeringsfarve6" xfId="1288" xr:uid="{00000000-0005-0000-0000-000036000000}"/>
    <cellStyle name="60 % - Markeringsfarve6 2" xfId="2603" xr:uid="{117988F5-4355-4526-8A7F-7B02821EF8BC}"/>
    <cellStyle name="60% - Colore 1" xfId="26" xr:uid="{00000000-0005-0000-0000-000037000000}"/>
    <cellStyle name="60% - Colore 2" xfId="27" xr:uid="{00000000-0005-0000-0000-000038000000}"/>
    <cellStyle name="60% - Colore 3" xfId="28" xr:uid="{00000000-0005-0000-0000-000039000000}"/>
    <cellStyle name="60% - Colore 4" xfId="29" xr:uid="{00000000-0005-0000-0000-00003A000000}"/>
    <cellStyle name="60% - Colore 5" xfId="30" xr:uid="{00000000-0005-0000-0000-00003B000000}"/>
    <cellStyle name="60% - Colore 6" xfId="31" xr:uid="{00000000-0005-0000-0000-00003C000000}"/>
    <cellStyle name="AggOrange_CRFReport-template" xfId="32" xr:uid="{00000000-0005-0000-0000-00003D000000}"/>
    <cellStyle name="AggOrange9_CRFReport-template" xfId="33" xr:uid="{00000000-0005-0000-0000-00003E000000}"/>
    <cellStyle name="Bad 2" xfId="34" xr:uid="{00000000-0005-0000-0000-00003F000000}"/>
    <cellStyle name="Bad 3" xfId="35" xr:uid="{00000000-0005-0000-0000-000040000000}"/>
    <cellStyle name="Bruger data" xfId="1253" xr:uid="{00000000-0005-0000-0000-000041000000}"/>
    <cellStyle name="Calcolo" xfId="36" xr:uid="{00000000-0005-0000-0000-000042000000}"/>
    <cellStyle name="Calcolo 2" xfId="37" xr:uid="{00000000-0005-0000-0000-000043000000}"/>
    <cellStyle name="Calcolo 2 2" xfId="1289" xr:uid="{00000000-0005-0000-0000-000044000000}"/>
    <cellStyle name="Calcolo 3" xfId="1290" xr:uid="{00000000-0005-0000-0000-000045000000}"/>
    <cellStyle name="Calculation 2" xfId="38" xr:uid="{00000000-0005-0000-0000-000046000000}"/>
    <cellStyle name="Cella collegata" xfId="39" xr:uid="{00000000-0005-0000-0000-000047000000}"/>
    <cellStyle name="Cella da controllare" xfId="40" xr:uid="{00000000-0005-0000-0000-000048000000}"/>
    <cellStyle name="Colore 1" xfId="41" xr:uid="{00000000-0005-0000-0000-000049000000}"/>
    <cellStyle name="Colore 2" xfId="42" xr:uid="{00000000-0005-0000-0000-00004A000000}"/>
    <cellStyle name="Colore 3" xfId="43" xr:uid="{00000000-0005-0000-0000-00004B000000}"/>
    <cellStyle name="Colore 4" xfId="44" xr:uid="{00000000-0005-0000-0000-00004C000000}"/>
    <cellStyle name="Colore 5" xfId="45" xr:uid="{00000000-0005-0000-0000-00004D000000}"/>
    <cellStyle name="Colore 6" xfId="46" xr:uid="{00000000-0005-0000-0000-00004E000000}"/>
    <cellStyle name="Comma" xfId="47" builtinId="3"/>
    <cellStyle name="Comma 2" xfId="48" xr:uid="{00000000-0005-0000-0000-000050000000}"/>
    <cellStyle name="Comma 2 10" xfId="2604" xr:uid="{07072C41-71DE-4EF3-A4AC-0329D0C5C78E}"/>
    <cellStyle name="Comma 2 2" xfId="49" xr:uid="{00000000-0005-0000-0000-000051000000}"/>
    <cellStyle name="Comma 2 2 2" xfId="2606" xr:uid="{8E5D7C90-9CB3-45D5-8CF3-5DBFA3CCB7B7}"/>
    <cellStyle name="Comma 2 2 2 2" xfId="2607" xr:uid="{2130FD32-2C64-4223-B287-6CA4A9FCF640}"/>
    <cellStyle name="Comma 2 2 2 3" xfId="4526" xr:uid="{F03A6F21-E65C-4FBC-89D5-98AB9DAFB4C2}"/>
    <cellStyle name="Comma 2 2 2 4" xfId="5808" xr:uid="{51A6860B-AC18-48F9-B8BE-80BA6AE39BA2}"/>
    <cellStyle name="Comma 2 2 3" xfId="2608" xr:uid="{762A1755-CD26-4A49-AB15-EE181F3B462B}"/>
    <cellStyle name="Comma 2 2 3 2" xfId="4527" xr:uid="{476826B3-936B-482E-9D57-564FD3FF8302}"/>
    <cellStyle name="Comma 2 2 3 3" xfId="5809" xr:uid="{284B1233-7F77-4692-9FFC-CF3A840C0868}"/>
    <cellStyle name="Comma 2 2 4" xfId="4525" xr:uid="{51DF797C-6936-41D0-AC40-F7052E6C0D35}"/>
    <cellStyle name="Comma 2 2 5" xfId="5807" xr:uid="{F52E9258-EE5D-425B-A7BF-F6F8D8A245EC}"/>
    <cellStyle name="Comma 2 2 6" xfId="2605" xr:uid="{23EAAC6A-E518-4A9C-959F-AE5270BDD31F}"/>
    <cellStyle name="Comma 2 3" xfId="50" xr:uid="{00000000-0005-0000-0000-000052000000}"/>
    <cellStyle name="Comma 2 3 2" xfId="1291" xr:uid="{00000000-0005-0000-0000-000053000000}"/>
    <cellStyle name="Comma 2 3 2 2" xfId="1292" xr:uid="{00000000-0005-0000-0000-000054000000}"/>
    <cellStyle name="Comma 2 3 2 2 2" xfId="4530" xr:uid="{7213A233-0B90-4107-8438-DCD4807E6D56}"/>
    <cellStyle name="Comma 2 3 2 2 3" xfId="2611" xr:uid="{11FFFB8E-1ACE-44F4-BB0E-54CDF7E287DF}"/>
    <cellStyle name="Comma 2 3 2 3" xfId="4529" xr:uid="{493F0920-1550-45DA-85B3-CDB7AA338E6B}"/>
    <cellStyle name="Comma 2 3 2 4" xfId="5811" xr:uid="{CC19D272-5B8D-4595-8509-7E3E23D36B66}"/>
    <cellStyle name="Comma 2 3 2 5" xfId="2610" xr:uid="{10789FBE-91FF-46F3-A589-E2E54D327238}"/>
    <cellStyle name="Comma 2 3 3" xfId="2612" xr:uid="{35500606-BD11-43FF-A04E-4CFAB9AB4FEE}"/>
    <cellStyle name="Comma 2 3 3 2" xfId="4531" xr:uid="{ADB9BCDB-CCC2-47E0-B081-D408D2462514}"/>
    <cellStyle name="Comma 2 3 3 3" xfId="5812" xr:uid="{DBD09C03-6BC1-4C1A-AA8A-1B0B2DE06A38}"/>
    <cellStyle name="Comma 2 3 4" xfId="2613" xr:uid="{41019E59-81DB-4908-B0D9-F616798FF7AD}"/>
    <cellStyle name="Comma 2 3 4 2" xfId="4532" xr:uid="{4B789FC1-6E81-4394-82CA-DEEF6D57BF65}"/>
    <cellStyle name="Comma 2 3 4 3" xfId="5813" xr:uid="{71311E5F-8844-4C6D-B2A7-3F9E1F338858}"/>
    <cellStyle name="Comma 2 3 5" xfId="2614" xr:uid="{80CB021D-4E8D-49A0-B08C-7ACB84E33FFB}"/>
    <cellStyle name="Comma 2 3 5 2" xfId="4533" xr:uid="{61410ED2-BE81-418B-AB28-BCC6AC907C05}"/>
    <cellStyle name="Comma 2 3 5 3" xfId="5814" xr:uid="{CCE30DD6-D117-4FE5-81F5-D9085349F850}"/>
    <cellStyle name="Comma 2 3 6" xfId="4528" xr:uid="{7E56354E-4C7E-4689-AF31-B607BC12E24A}"/>
    <cellStyle name="Comma 2 3 7" xfId="5810" xr:uid="{6D07E8E1-4FD3-4B24-98FC-825E1B37A4A0}"/>
    <cellStyle name="Comma 2 3 8" xfId="2609" xr:uid="{5963EEB3-6336-485C-B87E-65C099A806BF}"/>
    <cellStyle name="Comma 2 4" xfId="1293" xr:uid="{00000000-0005-0000-0000-000055000000}"/>
    <cellStyle name="Comma 2 4 2" xfId="4534" xr:uid="{856E831D-F07A-4A53-994F-2E1204E7FA63}"/>
    <cellStyle name="Comma 2 4 3" xfId="5815" xr:uid="{74C3612D-150B-4A3C-A2AA-26FF0A8E2327}"/>
    <cellStyle name="Comma 2 4 4" xfId="2615" xr:uid="{4105B42B-595D-4114-8525-0D1A1D3222D0}"/>
    <cellStyle name="Comma 2 5" xfId="2616" xr:uid="{5689246B-C520-414D-A68D-3AC6BE34D6B4}"/>
    <cellStyle name="Comma 2 5 2" xfId="2617" xr:uid="{AAAE9B4A-AEF0-4CB4-8060-DC1C842F2470}"/>
    <cellStyle name="Comma 2 5 2 2" xfId="4536" xr:uid="{73B667F8-CEC9-444B-8F0C-6081965467CF}"/>
    <cellStyle name="Comma 2 5 2 3" xfId="5817" xr:uid="{CCEAF00F-DF31-4D5F-B5D9-D6944E21B2D0}"/>
    <cellStyle name="Comma 2 5 3" xfId="4535" xr:uid="{470E6876-E4FE-4C13-98A9-E8FC185A7E1D}"/>
    <cellStyle name="Comma 2 5 4" xfId="5816" xr:uid="{F2EACDBC-3A74-435B-AEF8-294371D4A8DF}"/>
    <cellStyle name="Comma 2 6" xfId="2618" xr:uid="{501B6C15-5F98-45F8-8882-9FB8820FE96F}"/>
    <cellStyle name="Comma 2 6 2" xfId="4537" xr:uid="{3E0ED0F9-F6D5-414D-A473-9E6F426A9190}"/>
    <cellStyle name="Comma 2 6 3" xfId="5818" xr:uid="{C8077B81-EC2B-4027-BDED-CB5520B38AB0}"/>
    <cellStyle name="Comma 2 7" xfId="2619" xr:uid="{5A4E0375-9F2A-4607-A8E8-54606C3A37A6}"/>
    <cellStyle name="Comma 2 7 2" xfId="4538" xr:uid="{576E4192-EE01-4C9A-A85D-EB20EA1D8DF7}"/>
    <cellStyle name="Comma 2 7 3" xfId="5819" xr:uid="{5CB109AD-8D4D-4AE2-9424-2240FD7348D7}"/>
    <cellStyle name="Comma 2 8" xfId="4524" xr:uid="{0D3DD6AD-F146-47DE-873E-0B55E9068F23}"/>
    <cellStyle name="Comma 2 9" xfId="5806" xr:uid="{DFA9DCA4-B0CE-4A21-BA24-A2958DE4C237}"/>
    <cellStyle name="Comma 3" xfId="51" xr:uid="{00000000-0005-0000-0000-000056000000}"/>
    <cellStyle name="Comma 3 2" xfId="2621" xr:uid="{ED3A89DF-F18E-4928-A1A4-13D0CAFDF48C}"/>
    <cellStyle name="Comma 3 2 2" xfId="2622" xr:uid="{9A40CF28-859B-4133-87AA-FD64F35B9407}"/>
    <cellStyle name="Comma 3 2 3" xfId="4540" xr:uid="{E717803F-F25D-4CA2-8E0A-56246ED101EB}"/>
    <cellStyle name="Comma 3 2 4" xfId="5821" xr:uid="{CEF8F8EC-EFB8-4F42-ABE7-10A67FE7BF1B}"/>
    <cellStyle name="Comma 3 3" xfId="2623" xr:uid="{B1AB9893-6890-4D1D-BAF6-2C57967D9D53}"/>
    <cellStyle name="Comma 3 3 2" xfId="4541" xr:uid="{0E4346B9-A856-4532-A686-99B776FF2BAF}"/>
    <cellStyle name="Comma 3 3 3" xfId="5822" xr:uid="{6ED8C6AF-174F-4D72-BCD3-30B1FC434DFE}"/>
    <cellStyle name="Comma 3 4" xfId="4539" xr:uid="{71A932D2-D02C-488C-BB3C-BCD87EF333E9}"/>
    <cellStyle name="Comma 3 5" xfId="5820" xr:uid="{E2E39F79-8306-4F43-9740-CA87C94F9859}"/>
    <cellStyle name="Comma 3 6" xfId="2620" xr:uid="{BC5D62CA-284C-4700-9CEF-B54EA5668EDA}"/>
    <cellStyle name="Comma 4" xfId="52" xr:uid="{00000000-0005-0000-0000-000057000000}"/>
    <cellStyle name="Comma 4 2" xfId="53" xr:uid="{00000000-0005-0000-0000-000058000000}"/>
    <cellStyle name="Comma 4 2 2" xfId="2626" xr:uid="{4E33E8F0-E4ED-4400-89CC-A7E578BA790C}"/>
    <cellStyle name="Comma 4 2 3" xfId="4543" xr:uid="{66EC1B8C-4ECE-4DDB-93BD-E6B2C77065F0}"/>
    <cellStyle name="Comma 4 2 4" xfId="5824" xr:uid="{DB7FDAC5-F994-4AC8-AF91-425B7FBDC5E7}"/>
    <cellStyle name="Comma 4 2 5" xfId="2625" xr:uid="{D11EF1B6-E3B4-4F75-B7EB-CACBFEC5BCAC}"/>
    <cellStyle name="Comma 4 3" xfId="2627" xr:uid="{A4A07A48-1355-4B9B-B954-D1F94C9D8007}"/>
    <cellStyle name="Comma 4 3 2" xfId="4544" xr:uid="{71FA2AD0-CF4E-4AA4-81F8-B766697CAF59}"/>
    <cellStyle name="Comma 4 3 3" xfId="5825" xr:uid="{AAC923BD-FF0F-44E5-B686-610834EE5178}"/>
    <cellStyle name="Comma 4 4" xfId="4542" xr:uid="{31C9F786-CDA7-44A3-93C0-280AA9989D7D}"/>
    <cellStyle name="Comma 4 5" xfId="5823" xr:uid="{213FFDA8-E01C-45B1-9459-770A0AB0F4D9}"/>
    <cellStyle name="Comma 4 6" xfId="2624" xr:uid="{DC4A5CEA-8C68-473A-9B28-37C28099DC5A}"/>
    <cellStyle name="Comma 5" xfId="54" xr:uid="{00000000-0005-0000-0000-000059000000}"/>
    <cellStyle name="Comma 5 2" xfId="2628" xr:uid="{23A21D87-3CF9-42BE-A7ED-972175E47667}"/>
    <cellStyle name="Comma 5 3" xfId="2629" xr:uid="{62BEAAA4-2164-4072-AAD4-244577425C4E}"/>
    <cellStyle name="Comma 5 3 2" xfId="4545" xr:uid="{3B0AA891-FA99-4C99-8666-A275B1C4CFAF}"/>
    <cellStyle name="Comma 5 3 3" xfId="5826" xr:uid="{E81F8B88-167F-4D79-8CB5-310EF5CC7C5B}"/>
    <cellStyle name="Comma 6" xfId="1294" xr:uid="{00000000-0005-0000-0000-00005A000000}"/>
    <cellStyle name="Comma 6 2" xfId="4546" xr:uid="{8C8B61CA-89AE-47E9-946C-1D93A61ADF60}"/>
    <cellStyle name="Comma 6 3" xfId="5827" xr:uid="{22EDCFFB-AE1F-4CBB-8ABD-74FAF2F53C5B}"/>
    <cellStyle name="Comma 6 4" xfId="2630" xr:uid="{B3775D92-7E98-436A-A203-3F9DEDE40BCB}"/>
    <cellStyle name="Comma 7" xfId="2631" xr:uid="{3D91D855-D38D-4FA3-9771-C444BDFA2F69}"/>
    <cellStyle name="Comma 7 2" xfId="4547" xr:uid="{9CD68069-D787-45BC-BC32-B236893F674D}"/>
    <cellStyle name="Comma 7 3" xfId="5828" xr:uid="{B0E218BA-79FA-4D7C-88C4-20821E2A9CF4}"/>
    <cellStyle name="Comma 8" xfId="2632" xr:uid="{CA941864-E587-4009-9E67-7E6C77ABA12A}"/>
    <cellStyle name="Comma0 - Type3" xfId="55" xr:uid="{00000000-0005-0000-0000-00005B000000}"/>
    <cellStyle name="CustomizationCells" xfId="56" xr:uid="{00000000-0005-0000-0000-00005C000000}"/>
    <cellStyle name="CustomizationCells 2" xfId="57" xr:uid="{00000000-0005-0000-0000-00005D000000}"/>
    <cellStyle name="CustomizationCells 3" xfId="2633" xr:uid="{146D01EB-6F1B-4F18-8F69-CC4AF91F5D02}"/>
    <cellStyle name="Euro" xfId="58" xr:uid="{00000000-0005-0000-0000-00005E000000}"/>
    <cellStyle name="Euro 10" xfId="59" xr:uid="{00000000-0005-0000-0000-00005F000000}"/>
    <cellStyle name="Euro 10 2" xfId="60" xr:uid="{00000000-0005-0000-0000-000060000000}"/>
    <cellStyle name="Euro 10 2 2" xfId="2634" xr:uid="{1EDEA218-6934-4CF5-A2E3-7C8FC104EB45}"/>
    <cellStyle name="Euro 10 3" xfId="61" xr:uid="{00000000-0005-0000-0000-000061000000}"/>
    <cellStyle name="Euro 10 3 2" xfId="62" xr:uid="{00000000-0005-0000-0000-000062000000}"/>
    <cellStyle name="Euro 10 3 2 2" xfId="1295" xr:uid="{00000000-0005-0000-0000-000063000000}"/>
    <cellStyle name="Euro 10 3 3" xfId="2635" xr:uid="{C828FBB5-3AD2-41BF-9ACD-064A6D11F400}"/>
    <cellStyle name="Euro 10 3 4" xfId="2636" xr:uid="{E7B3121A-8F02-42CA-B0FE-2FF50EF7B100}"/>
    <cellStyle name="Euro 10 4" xfId="1296" xr:uid="{00000000-0005-0000-0000-000064000000}"/>
    <cellStyle name="Euro 10 4 2" xfId="1297" xr:uid="{00000000-0005-0000-0000-000065000000}"/>
    <cellStyle name="Euro 10 5" xfId="1298" xr:uid="{00000000-0005-0000-0000-000066000000}"/>
    <cellStyle name="Euro 10 6" xfId="2637" xr:uid="{DFDC68DE-66EF-4A3A-8273-D936E0F346FA}"/>
    <cellStyle name="Euro 11" xfId="63" xr:uid="{00000000-0005-0000-0000-000067000000}"/>
    <cellStyle name="Euro 11 2" xfId="64" xr:uid="{00000000-0005-0000-0000-000068000000}"/>
    <cellStyle name="Euro 11 2 2" xfId="2638" xr:uid="{331925C2-6CAE-4C5F-B6DC-A8C8721A51B7}"/>
    <cellStyle name="Euro 11 3" xfId="65" xr:uid="{00000000-0005-0000-0000-000069000000}"/>
    <cellStyle name="Euro 11 3 2" xfId="66" xr:uid="{00000000-0005-0000-0000-00006A000000}"/>
    <cellStyle name="Euro 11 3 2 2" xfId="1299" xr:uid="{00000000-0005-0000-0000-00006B000000}"/>
    <cellStyle name="Euro 11 3 3" xfId="2639" xr:uid="{9F1C7BCA-893D-465D-B2F8-B8886B3AF40D}"/>
    <cellStyle name="Euro 11 3 4" xfId="2640" xr:uid="{220F82BE-8871-4B76-BA7E-09F0EC9348BF}"/>
    <cellStyle name="Euro 11 4" xfId="1300" xr:uid="{00000000-0005-0000-0000-00006C000000}"/>
    <cellStyle name="Euro 11 4 2" xfId="1301" xr:uid="{00000000-0005-0000-0000-00006D000000}"/>
    <cellStyle name="Euro 11 5" xfId="1302" xr:uid="{00000000-0005-0000-0000-00006E000000}"/>
    <cellStyle name="Euro 11 6" xfId="2641" xr:uid="{8D2FD16C-1E65-4DA3-928C-91F79A8EE1F1}"/>
    <cellStyle name="Euro 12" xfId="67" xr:uid="{00000000-0005-0000-0000-00006F000000}"/>
    <cellStyle name="Euro 12 2" xfId="68" xr:uid="{00000000-0005-0000-0000-000070000000}"/>
    <cellStyle name="Euro 12 2 2" xfId="2642" xr:uid="{E1DB87D4-09AA-40E0-AF5D-B5EF2EC94131}"/>
    <cellStyle name="Euro 12 3" xfId="69" xr:uid="{00000000-0005-0000-0000-000071000000}"/>
    <cellStyle name="Euro 12 3 2" xfId="70" xr:uid="{00000000-0005-0000-0000-000072000000}"/>
    <cellStyle name="Euro 12 3 2 2" xfId="1303" xr:uid="{00000000-0005-0000-0000-000073000000}"/>
    <cellStyle name="Euro 12 3 3" xfId="2643" xr:uid="{8201B9F2-DA16-4705-A1B2-772E2805E52C}"/>
    <cellStyle name="Euro 12 3 4" xfId="2644" xr:uid="{BEBB773B-6963-4C25-9DF1-114B7DCAC88B}"/>
    <cellStyle name="Euro 12 4" xfId="1304" xr:uid="{00000000-0005-0000-0000-000074000000}"/>
    <cellStyle name="Euro 12 4 2" xfId="1305" xr:uid="{00000000-0005-0000-0000-000075000000}"/>
    <cellStyle name="Euro 12 5" xfId="1306" xr:uid="{00000000-0005-0000-0000-000076000000}"/>
    <cellStyle name="Euro 12 6" xfId="2645" xr:uid="{3473EA4D-3D37-4829-9E57-6152F0314504}"/>
    <cellStyle name="Euro 13" xfId="71" xr:uid="{00000000-0005-0000-0000-000077000000}"/>
    <cellStyle name="Euro 13 2" xfId="72" xr:uid="{00000000-0005-0000-0000-000078000000}"/>
    <cellStyle name="Euro 13 2 2" xfId="2646" xr:uid="{680A9CAA-9020-4B94-AE95-89D403E71CEF}"/>
    <cellStyle name="Euro 13 3" xfId="73" xr:uid="{00000000-0005-0000-0000-000079000000}"/>
    <cellStyle name="Euro 13 3 2" xfId="74" xr:uid="{00000000-0005-0000-0000-00007A000000}"/>
    <cellStyle name="Euro 13 3 2 2" xfId="1307" xr:uid="{00000000-0005-0000-0000-00007B000000}"/>
    <cellStyle name="Euro 13 3 3" xfId="2647" xr:uid="{CC55402C-95D2-440D-8FE6-8172EDE9172F}"/>
    <cellStyle name="Euro 13 3 4" xfId="2648" xr:uid="{73C0E437-9AB2-424A-9939-E6B2D5E3D54B}"/>
    <cellStyle name="Euro 13 4" xfId="1308" xr:uid="{00000000-0005-0000-0000-00007C000000}"/>
    <cellStyle name="Euro 13 4 2" xfId="1309" xr:uid="{00000000-0005-0000-0000-00007D000000}"/>
    <cellStyle name="Euro 13 5" xfId="1310" xr:uid="{00000000-0005-0000-0000-00007E000000}"/>
    <cellStyle name="Euro 13 6" xfId="2649" xr:uid="{D2518D39-A69F-4A55-9B00-B5EE0CD816B6}"/>
    <cellStyle name="Euro 14" xfId="75" xr:uid="{00000000-0005-0000-0000-00007F000000}"/>
    <cellStyle name="Euro 14 2" xfId="76" xr:uid="{00000000-0005-0000-0000-000080000000}"/>
    <cellStyle name="Euro 14 2 2" xfId="2650" xr:uid="{EE797687-1F32-42C6-8F11-E3ED55DE2706}"/>
    <cellStyle name="Euro 14 3" xfId="77" xr:uid="{00000000-0005-0000-0000-000081000000}"/>
    <cellStyle name="Euro 14 3 2" xfId="78" xr:uid="{00000000-0005-0000-0000-000082000000}"/>
    <cellStyle name="Euro 14 3 2 2" xfId="1311" xr:uid="{00000000-0005-0000-0000-000083000000}"/>
    <cellStyle name="Euro 14 3 3" xfId="2651" xr:uid="{05A7F513-95F6-47C1-938A-53BD109AC640}"/>
    <cellStyle name="Euro 14 3 4" xfId="2652" xr:uid="{A7DCC8A8-53B6-4611-9828-277C1CD2DA0C}"/>
    <cellStyle name="Euro 14 4" xfId="1312" xr:uid="{00000000-0005-0000-0000-000084000000}"/>
    <cellStyle name="Euro 14 4 2" xfId="1313" xr:uid="{00000000-0005-0000-0000-000085000000}"/>
    <cellStyle name="Euro 14 5" xfId="1314" xr:uid="{00000000-0005-0000-0000-000086000000}"/>
    <cellStyle name="Euro 14 6" xfId="2653" xr:uid="{9CCA283E-AB64-49A5-B3E7-5442BE444A2C}"/>
    <cellStyle name="Euro 15" xfId="79" xr:uid="{00000000-0005-0000-0000-000087000000}"/>
    <cellStyle name="Euro 15 2" xfId="80" xr:uid="{00000000-0005-0000-0000-000088000000}"/>
    <cellStyle name="Euro 15 2 2" xfId="2654" xr:uid="{5E5702C8-6CE0-4949-A91E-AF89A080D9FE}"/>
    <cellStyle name="Euro 15 3" xfId="81" xr:uid="{00000000-0005-0000-0000-000089000000}"/>
    <cellStyle name="Euro 15 3 2" xfId="82" xr:uid="{00000000-0005-0000-0000-00008A000000}"/>
    <cellStyle name="Euro 15 3 2 2" xfId="1315" xr:uid="{00000000-0005-0000-0000-00008B000000}"/>
    <cellStyle name="Euro 15 3 3" xfId="2655" xr:uid="{B83CC740-E139-42C0-8BA1-57FAE3C5229F}"/>
    <cellStyle name="Euro 15 3 4" xfId="2656" xr:uid="{A0740F92-99B8-4233-A480-AD3345542EEE}"/>
    <cellStyle name="Euro 15 4" xfId="1316" xr:uid="{00000000-0005-0000-0000-00008C000000}"/>
    <cellStyle name="Euro 15 4 2" xfId="1317" xr:uid="{00000000-0005-0000-0000-00008D000000}"/>
    <cellStyle name="Euro 15 5" xfId="1318" xr:uid="{00000000-0005-0000-0000-00008E000000}"/>
    <cellStyle name="Euro 15 6" xfId="2657" xr:uid="{5FDB20AF-A1BC-4AAA-B4F4-5567D2F2E219}"/>
    <cellStyle name="Euro 16" xfId="83" xr:uid="{00000000-0005-0000-0000-00008F000000}"/>
    <cellStyle name="Euro 16 2" xfId="84" xr:uid="{00000000-0005-0000-0000-000090000000}"/>
    <cellStyle name="Euro 16 2 2" xfId="2658" xr:uid="{F49E82B6-DE35-4F24-85DC-B38CDE23003B}"/>
    <cellStyle name="Euro 16 3" xfId="85" xr:uid="{00000000-0005-0000-0000-000091000000}"/>
    <cellStyle name="Euro 16 3 2" xfId="86" xr:uid="{00000000-0005-0000-0000-000092000000}"/>
    <cellStyle name="Euro 16 3 2 2" xfId="1319" xr:uid="{00000000-0005-0000-0000-000093000000}"/>
    <cellStyle name="Euro 16 3 3" xfId="2659" xr:uid="{8A3C2048-4A6A-4D62-A337-77C0D3D9F33C}"/>
    <cellStyle name="Euro 16 3 4" xfId="2660" xr:uid="{E873FE57-590D-4331-B576-ABD032879413}"/>
    <cellStyle name="Euro 16 4" xfId="1320" xr:uid="{00000000-0005-0000-0000-000094000000}"/>
    <cellStyle name="Euro 16 4 2" xfId="1321" xr:uid="{00000000-0005-0000-0000-000095000000}"/>
    <cellStyle name="Euro 16 5" xfId="1322" xr:uid="{00000000-0005-0000-0000-000096000000}"/>
    <cellStyle name="Euro 16 6" xfId="2661" xr:uid="{E1516FBE-F6C8-4946-BCA8-08FA79ADFE19}"/>
    <cellStyle name="Euro 17" xfId="87" xr:uid="{00000000-0005-0000-0000-000097000000}"/>
    <cellStyle name="Euro 17 2" xfId="88" xr:uid="{00000000-0005-0000-0000-000098000000}"/>
    <cellStyle name="Euro 17 2 2" xfId="2662" xr:uid="{0A5D3732-C88C-4EDA-A018-4EA80FD69FC7}"/>
    <cellStyle name="Euro 17 3" xfId="89" xr:uid="{00000000-0005-0000-0000-000099000000}"/>
    <cellStyle name="Euro 17 3 2" xfId="90" xr:uid="{00000000-0005-0000-0000-00009A000000}"/>
    <cellStyle name="Euro 17 3 2 2" xfId="1323" xr:uid="{00000000-0005-0000-0000-00009B000000}"/>
    <cellStyle name="Euro 17 3 3" xfId="2663" xr:uid="{A8648A47-2CCF-4FCF-8309-74F052EAAF7A}"/>
    <cellStyle name="Euro 17 3 4" xfId="2664" xr:uid="{2B5F9414-3BAD-409A-B6A9-8142BA3C80DC}"/>
    <cellStyle name="Euro 17 4" xfId="1324" xr:uid="{00000000-0005-0000-0000-00009C000000}"/>
    <cellStyle name="Euro 17 4 2" xfId="1325" xr:uid="{00000000-0005-0000-0000-00009D000000}"/>
    <cellStyle name="Euro 17 5" xfId="1326" xr:uid="{00000000-0005-0000-0000-00009E000000}"/>
    <cellStyle name="Euro 17 6" xfId="2665" xr:uid="{B0C92C5E-DD11-4102-8032-ADE2BA48EF4B}"/>
    <cellStyle name="Euro 18" xfId="91" xr:uid="{00000000-0005-0000-0000-00009F000000}"/>
    <cellStyle name="Euro 18 2" xfId="92" xr:uid="{00000000-0005-0000-0000-0000A0000000}"/>
    <cellStyle name="Euro 18 2 2" xfId="2666" xr:uid="{170EC77F-3FBB-4CED-A07E-2FD3B613E388}"/>
    <cellStyle name="Euro 18 3" xfId="93" xr:uid="{00000000-0005-0000-0000-0000A1000000}"/>
    <cellStyle name="Euro 18 3 2" xfId="94" xr:uid="{00000000-0005-0000-0000-0000A2000000}"/>
    <cellStyle name="Euro 18 3 2 2" xfId="1327" xr:uid="{00000000-0005-0000-0000-0000A3000000}"/>
    <cellStyle name="Euro 18 3 3" xfId="2667" xr:uid="{291A26A0-E010-4D40-AACF-128993C94151}"/>
    <cellStyle name="Euro 18 3 4" xfId="2668" xr:uid="{F6314749-1347-4A19-BAEC-00EADEAA6F4B}"/>
    <cellStyle name="Euro 18 4" xfId="1328" xr:uid="{00000000-0005-0000-0000-0000A4000000}"/>
    <cellStyle name="Euro 18 4 2" xfId="1329" xr:uid="{00000000-0005-0000-0000-0000A5000000}"/>
    <cellStyle name="Euro 18 5" xfId="1330" xr:uid="{00000000-0005-0000-0000-0000A6000000}"/>
    <cellStyle name="Euro 18 6" xfId="2669" xr:uid="{E4A462D4-8C57-4E28-8EB6-79E01CBC064F}"/>
    <cellStyle name="Euro 19" xfId="95" xr:uid="{00000000-0005-0000-0000-0000A7000000}"/>
    <cellStyle name="Euro 19 2" xfId="96" xr:uid="{00000000-0005-0000-0000-0000A8000000}"/>
    <cellStyle name="Euro 19 2 2" xfId="2670" xr:uid="{90E03497-86E7-499C-8618-AE9BB6581498}"/>
    <cellStyle name="Euro 19 3" xfId="97" xr:uid="{00000000-0005-0000-0000-0000A9000000}"/>
    <cellStyle name="Euro 19 3 2" xfId="98" xr:uid="{00000000-0005-0000-0000-0000AA000000}"/>
    <cellStyle name="Euro 19 3 2 2" xfId="1331" xr:uid="{00000000-0005-0000-0000-0000AB000000}"/>
    <cellStyle name="Euro 19 3 3" xfId="2671" xr:uid="{7F3427F6-1472-46E9-94A9-635F8F6F7CA8}"/>
    <cellStyle name="Euro 19 3 4" xfId="2672" xr:uid="{F7B1939E-0A03-40E8-954B-33BD11B02C9A}"/>
    <cellStyle name="Euro 19 4" xfId="1332" xr:uid="{00000000-0005-0000-0000-0000AC000000}"/>
    <cellStyle name="Euro 19 4 2" xfId="1333" xr:uid="{00000000-0005-0000-0000-0000AD000000}"/>
    <cellStyle name="Euro 19 5" xfId="1334" xr:uid="{00000000-0005-0000-0000-0000AE000000}"/>
    <cellStyle name="Euro 19 6" xfId="2673" xr:uid="{39E6090D-7D34-436A-A546-E8DE96CE574A}"/>
    <cellStyle name="Euro 2" xfId="99" xr:uid="{00000000-0005-0000-0000-0000AF000000}"/>
    <cellStyle name="Euro 2 2" xfId="100" xr:uid="{00000000-0005-0000-0000-0000B0000000}"/>
    <cellStyle name="Euro 2 2 2" xfId="2674" xr:uid="{0E18AF62-9E79-42C6-8CC9-6470CB952FDC}"/>
    <cellStyle name="Euro 2 3" xfId="101" xr:uid="{00000000-0005-0000-0000-0000B1000000}"/>
    <cellStyle name="Euro 2 3 2" xfId="102" xr:uid="{00000000-0005-0000-0000-0000B2000000}"/>
    <cellStyle name="Euro 2 3 2 2" xfId="1335" xr:uid="{00000000-0005-0000-0000-0000B3000000}"/>
    <cellStyle name="Euro 2 3 3" xfId="2675" xr:uid="{87448957-AA65-4C29-B29B-6D4156D7EE85}"/>
    <cellStyle name="Euro 2 3 4" xfId="2676" xr:uid="{BA144953-A22B-4C5E-9E99-CC3E8AD8551C}"/>
    <cellStyle name="Euro 2 4" xfId="1336" xr:uid="{00000000-0005-0000-0000-0000B4000000}"/>
    <cellStyle name="Euro 2 4 2" xfId="1337" xr:uid="{00000000-0005-0000-0000-0000B5000000}"/>
    <cellStyle name="Euro 2 5" xfId="1338" xr:uid="{00000000-0005-0000-0000-0000B6000000}"/>
    <cellStyle name="Euro 2 6" xfId="2677" xr:uid="{7F215AB3-C351-4CE4-B8CC-C1B0D27FD038}"/>
    <cellStyle name="Euro 20" xfId="103" xr:uid="{00000000-0005-0000-0000-0000B7000000}"/>
    <cellStyle name="Euro 20 2" xfId="104" xr:uid="{00000000-0005-0000-0000-0000B8000000}"/>
    <cellStyle name="Euro 20 2 2" xfId="2678" xr:uid="{FBA05471-7C11-4AC9-80EE-84F0B5EF0054}"/>
    <cellStyle name="Euro 20 3" xfId="105" xr:uid="{00000000-0005-0000-0000-0000B9000000}"/>
    <cellStyle name="Euro 20 3 2" xfId="106" xr:uid="{00000000-0005-0000-0000-0000BA000000}"/>
    <cellStyle name="Euro 20 3 2 2" xfId="1339" xr:uid="{00000000-0005-0000-0000-0000BB000000}"/>
    <cellStyle name="Euro 20 3 3" xfId="2679" xr:uid="{CF3097BD-D466-4F64-9A16-E78FCE6E0F1F}"/>
    <cellStyle name="Euro 20 3 4" xfId="2680" xr:uid="{7F88354C-CFF2-4BA3-96EB-54AA16EFE55A}"/>
    <cellStyle name="Euro 20 4" xfId="1340" xr:uid="{00000000-0005-0000-0000-0000BC000000}"/>
    <cellStyle name="Euro 20 4 2" xfId="1341" xr:uid="{00000000-0005-0000-0000-0000BD000000}"/>
    <cellStyle name="Euro 20 5" xfId="1342" xr:uid="{00000000-0005-0000-0000-0000BE000000}"/>
    <cellStyle name="Euro 20 6" xfId="2681" xr:uid="{B2120D1B-40EB-42F5-9F7D-5BF72FDFC8B3}"/>
    <cellStyle name="Euro 21" xfId="107" xr:uid="{00000000-0005-0000-0000-0000BF000000}"/>
    <cellStyle name="Euro 21 2" xfId="108" xr:uid="{00000000-0005-0000-0000-0000C0000000}"/>
    <cellStyle name="Euro 21 2 2" xfId="2682" xr:uid="{58F7FCB7-54EA-49C3-82A3-A0B842E39078}"/>
    <cellStyle name="Euro 21 3" xfId="109" xr:uid="{00000000-0005-0000-0000-0000C1000000}"/>
    <cellStyle name="Euro 21 3 2" xfId="110" xr:uid="{00000000-0005-0000-0000-0000C2000000}"/>
    <cellStyle name="Euro 21 3 2 2" xfId="1343" xr:uid="{00000000-0005-0000-0000-0000C3000000}"/>
    <cellStyle name="Euro 21 3 3" xfId="2683" xr:uid="{E0E03CBA-DA8D-4AEC-83F9-88AD427C3C50}"/>
    <cellStyle name="Euro 21 3 4" xfId="2684" xr:uid="{384B87F9-49EF-4A33-9B92-3422E3C414B6}"/>
    <cellStyle name="Euro 21 4" xfId="1344" xr:uid="{00000000-0005-0000-0000-0000C4000000}"/>
    <cellStyle name="Euro 21 4 2" xfId="1345" xr:uid="{00000000-0005-0000-0000-0000C5000000}"/>
    <cellStyle name="Euro 21 5" xfId="1346" xr:uid="{00000000-0005-0000-0000-0000C6000000}"/>
    <cellStyle name="Euro 21 6" xfId="2685" xr:uid="{F76F4CDE-361A-4965-9436-12F2A306F611}"/>
    <cellStyle name="Euro 22" xfId="111" xr:uid="{00000000-0005-0000-0000-0000C7000000}"/>
    <cellStyle name="Euro 22 2" xfId="112" xr:uid="{00000000-0005-0000-0000-0000C8000000}"/>
    <cellStyle name="Euro 22 2 2" xfId="2686" xr:uid="{42A1A8EC-9210-4BE0-BF2E-F255F17C295A}"/>
    <cellStyle name="Euro 22 3" xfId="113" xr:uid="{00000000-0005-0000-0000-0000C9000000}"/>
    <cellStyle name="Euro 22 3 2" xfId="114" xr:uid="{00000000-0005-0000-0000-0000CA000000}"/>
    <cellStyle name="Euro 22 3 2 2" xfId="1347" xr:uid="{00000000-0005-0000-0000-0000CB000000}"/>
    <cellStyle name="Euro 22 3 3" xfId="2687" xr:uid="{598F09EA-8CC2-4872-8D15-6747F9563DD5}"/>
    <cellStyle name="Euro 22 3 4" xfId="2688" xr:uid="{CF638226-B2D2-41FB-BBB2-CBFF505F77A3}"/>
    <cellStyle name="Euro 22 4" xfId="1348" xr:uid="{00000000-0005-0000-0000-0000CC000000}"/>
    <cellStyle name="Euro 22 4 2" xfId="1349" xr:uid="{00000000-0005-0000-0000-0000CD000000}"/>
    <cellStyle name="Euro 22 5" xfId="1350" xr:uid="{00000000-0005-0000-0000-0000CE000000}"/>
    <cellStyle name="Euro 22 6" xfId="2689" xr:uid="{AAA5F09E-FB5F-42D9-A8C3-37318C6BA195}"/>
    <cellStyle name="Euro 23" xfId="115" xr:uid="{00000000-0005-0000-0000-0000CF000000}"/>
    <cellStyle name="Euro 23 2" xfId="116" xr:uid="{00000000-0005-0000-0000-0000D0000000}"/>
    <cellStyle name="Euro 23 2 2" xfId="2690" xr:uid="{880AEAA4-7EA0-4158-B5E9-EDC7886BFC0D}"/>
    <cellStyle name="Euro 23 3" xfId="117" xr:uid="{00000000-0005-0000-0000-0000D1000000}"/>
    <cellStyle name="Euro 23 3 2" xfId="118" xr:uid="{00000000-0005-0000-0000-0000D2000000}"/>
    <cellStyle name="Euro 23 3 2 2" xfId="1351" xr:uid="{00000000-0005-0000-0000-0000D3000000}"/>
    <cellStyle name="Euro 23 3 3" xfId="2691" xr:uid="{4A5B6CB2-17C5-48D3-BB52-67C166B845AB}"/>
    <cellStyle name="Euro 23 3 4" xfId="2692" xr:uid="{AFEF329C-6B2A-474A-B4E6-1461FAC2DAFE}"/>
    <cellStyle name="Euro 23 4" xfId="1352" xr:uid="{00000000-0005-0000-0000-0000D4000000}"/>
    <cellStyle name="Euro 23 4 2" xfId="1353" xr:uid="{00000000-0005-0000-0000-0000D5000000}"/>
    <cellStyle name="Euro 23 5" xfId="1354" xr:uid="{00000000-0005-0000-0000-0000D6000000}"/>
    <cellStyle name="Euro 23 6" xfId="2693" xr:uid="{FA76A8E0-FAAF-4B31-AE2A-3D19760E009C}"/>
    <cellStyle name="Euro 24" xfId="119" xr:uid="{00000000-0005-0000-0000-0000D7000000}"/>
    <cellStyle name="Euro 24 2" xfId="120" xr:uid="{00000000-0005-0000-0000-0000D8000000}"/>
    <cellStyle name="Euro 24 2 2" xfId="2694" xr:uid="{FE019703-0AF5-4DE0-8FF4-69A104E028BF}"/>
    <cellStyle name="Euro 24 3" xfId="121" xr:uid="{00000000-0005-0000-0000-0000D9000000}"/>
    <cellStyle name="Euro 24 3 2" xfId="122" xr:uid="{00000000-0005-0000-0000-0000DA000000}"/>
    <cellStyle name="Euro 24 3 2 2" xfId="1355" xr:uid="{00000000-0005-0000-0000-0000DB000000}"/>
    <cellStyle name="Euro 24 3 3" xfId="2695" xr:uid="{A1C4E74E-6992-498C-8EBC-E4B4438FB842}"/>
    <cellStyle name="Euro 24 3 4" xfId="2696" xr:uid="{2BBBCCB6-CF10-442C-AFB3-F52B2D49D461}"/>
    <cellStyle name="Euro 24 4" xfId="1356" xr:uid="{00000000-0005-0000-0000-0000DC000000}"/>
    <cellStyle name="Euro 24 4 2" xfId="1357" xr:uid="{00000000-0005-0000-0000-0000DD000000}"/>
    <cellStyle name="Euro 24 5" xfId="1358" xr:uid="{00000000-0005-0000-0000-0000DE000000}"/>
    <cellStyle name="Euro 24 6" xfId="2697" xr:uid="{702B47EB-746B-49F9-BFAF-2BDD85CB7ADB}"/>
    <cellStyle name="Euro 25" xfId="123" xr:uid="{00000000-0005-0000-0000-0000DF000000}"/>
    <cellStyle name="Euro 25 2" xfId="124" xr:uid="{00000000-0005-0000-0000-0000E0000000}"/>
    <cellStyle name="Euro 25 2 2" xfId="2698" xr:uid="{C75D7263-6F45-4A28-818F-C56907F398D4}"/>
    <cellStyle name="Euro 25 3" xfId="125" xr:uid="{00000000-0005-0000-0000-0000E1000000}"/>
    <cellStyle name="Euro 25 3 2" xfId="126" xr:uid="{00000000-0005-0000-0000-0000E2000000}"/>
    <cellStyle name="Euro 25 3 2 2" xfId="1359" xr:uid="{00000000-0005-0000-0000-0000E3000000}"/>
    <cellStyle name="Euro 25 3 3" xfId="2699" xr:uid="{AC3590E8-9D7E-49FA-818B-8AB7CA73EA8D}"/>
    <cellStyle name="Euro 25 3 4" xfId="2700" xr:uid="{AD24C7A4-6705-4788-9A92-B4C1FF90404C}"/>
    <cellStyle name="Euro 25 4" xfId="1360" xr:uid="{00000000-0005-0000-0000-0000E4000000}"/>
    <cellStyle name="Euro 25 4 2" xfId="1361" xr:uid="{00000000-0005-0000-0000-0000E5000000}"/>
    <cellStyle name="Euro 25 5" xfId="1362" xr:uid="{00000000-0005-0000-0000-0000E6000000}"/>
    <cellStyle name="Euro 25 6" xfId="2701" xr:uid="{33F33BE8-3FD4-4570-AFAB-9EBF27F17449}"/>
    <cellStyle name="Euro 26" xfId="127" xr:uid="{00000000-0005-0000-0000-0000E7000000}"/>
    <cellStyle name="Euro 26 2" xfId="128" xr:uid="{00000000-0005-0000-0000-0000E8000000}"/>
    <cellStyle name="Euro 26 2 2" xfId="2702" xr:uid="{4D0D7CB8-8102-4B57-AFC8-511569225417}"/>
    <cellStyle name="Euro 26 3" xfId="129" xr:uid="{00000000-0005-0000-0000-0000E9000000}"/>
    <cellStyle name="Euro 26 3 2" xfId="130" xr:uid="{00000000-0005-0000-0000-0000EA000000}"/>
    <cellStyle name="Euro 26 3 2 2" xfId="1363" xr:uid="{00000000-0005-0000-0000-0000EB000000}"/>
    <cellStyle name="Euro 26 3 3" xfId="2703" xr:uid="{540FBB34-6C1B-4354-A037-2DED92BB5CED}"/>
    <cellStyle name="Euro 26 3 4" xfId="2704" xr:uid="{E2B01B84-E1D2-4C91-8342-0E0BE9808E45}"/>
    <cellStyle name="Euro 26 4" xfId="1364" xr:uid="{00000000-0005-0000-0000-0000EC000000}"/>
    <cellStyle name="Euro 26 4 2" xfId="1365" xr:uid="{00000000-0005-0000-0000-0000ED000000}"/>
    <cellStyle name="Euro 26 5" xfId="1366" xr:uid="{00000000-0005-0000-0000-0000EE000000}"/>
    <cellStyle name="Euro 26 6" xfId="2705" xr:uid="{40BF3909-6F13-49F9-A21B-77A7060E71FA}"/>
    <cellStyle name="Euro 27" xfId="131" xr:uid="{00000000-0005-0000-0000-0000EF000000}"/>
    <cellStyle name="Euro 27 2" xfId="132" xr:uid="{00000000-0005-0000-0000-0000F0000000}"/>
    <cellStyle name="Euro 27 2 2" xfId="2706" xr:uid="{4520C66C-8411-459D-9C2C-9268F54F6A07}"/>
    <cellStyle name="Euro 27 3" xfId="133" xr:uid="{00000000-0005-0000-0000-0000F1000000}"/>
    <cellStyle name="Euro 27 3 2" xfId="134" xr:uid="{00000000-0005-0000-0000-0000F2000000}"/>
    <cellStyle name="Euro 27 3 2 2" xfId="1367" xr:uid="{00000000-0005-0000-0000-0000F3000000}"/>
    <cellStyle name="Euro 27 3 3" xfId="2707" xr:uid="{B7EC0180-69BD-41A9-8860-689A797CBC24}"/>
    <cellStyle name="Euro 27 3 4" xfId="2708" xr:uid="{BC10AAC0-2B6F-42C9-8940-6D63A63EFF17}"/>
    <cellStyle name="Euro 27 4" xfId="1368" xr:uid="{00000000-0005-0000-0000-0000F4000000}"/>
    <cellStyle name="Euro 27 4 2" xfId="1369" xr:uid="{00000000-0005-0000-0000-0000F5000000}"/>
    <cellStyle name="Euro 27 5" xfId="1370" xr:uid="{00000000-0005-0000-0000-0000F6000000}"/>
    <cellStyle name="Euro 27 6" xfId="2709" xr:uid="{8272CA44-52B6-4A6D-A15C-73EDF87356AD}"/>
    <cellStyle name="Euro 28" xfId="135" xr:uid="{00000000-0005-0000-0000-0000F7000000}"/>
    <cellStyle name="Euro 28 2" xfId="136" xr:uid="{00000000-0005-0000-0000-0000F8000000}"/>
    <cellStyle name="Euro 28 2 2" xfId="2710" xr:uid="{DD3268E3-FAA3-4F0D-A8F7-BBAC0C7AA4D7}"/>
    <cellStyle name="Euro 28 3" xfId="137" xr:uid="{00000000-0005-0000-0000-0000F9000000}"/>
    <cellStyle name="Euro 28 3 2" xfId="138" xr:uid="{00000000-0005-0000-0000-0000FA000000}"/>
    <cellStyle name="Euro 28 3 2 2" xfId="1371" xr:uid="{00000000-0005-0000-0000-0000FB000000}"/>
    <cellStyle name="Euro 28 3 3" xfId="2711" xr:uid="{CA019CE7-3EE7-43EA-A83E-437A87CB33EC}"/>
    <cellStyle name="Euro 28 3 4" xfId="2712" xr:uid="{E434B639-9134-4B5E-8F95-149BC2421D05}"/>
    <cellStyle name="Euro 28 4" xfId="1372" xr:uid="{00000000-0005-0000-0000-0000FC000000}"/>
    <cellStyle name="Euro 28 4 2" xfId="1373" xr:uid="{00000000-0005-0000-0000-0000FD000000}"/>
    <cellStyle name="Euro 28 5" xfId="1374" xr:uid="{00000000-0005-0000-0000-0000FE000000}"/>
    <cellStyle name="Euro 28 6" xfId="2713" xr:uid="{EAD2B4C3-CAA7-43BC-9CE0-EE04E10C7481}"/>
    <cellStyle name="Euro 29" xfId="139" xr:uid="{00000000-0005-0000-0000-0000FF000000}"/>
    <cellStyle name="Euro 29 2" xfId="140" xr:uid="{00000000-0005-0000-0000-000000010000}"/>
    <cellStyle name="Euro 29 2 2" xfId="2714" xr:uid="{582D9CDA-A8E0-43AC-8BBD-894105C28170}"/>
    <cellStyle name="Euro 29 3" xfId="141" xr:uid="{00000000-0005-0000-0000-000001010000}"/>
    <cellStyle name="Euro 29 3 2" xfId="142" xr:uid="{00000000-0005-0000-0000-000002010000}"/>
    <cellStyle name="Euro 29 3 2 2" xfId="1375" xr:uid="{00000000-0005-0000-0000-000003010000}"/>
    <cellStyle name="Euro 29 3 3" xfId="2715" xr:uid="{E0DEC5B4-CD53-4246-8688-D0E1074888FA}"/>
    <cellStyle name="Euro 29 3 4" xfId="2716" xr:uid="{0510A841-8B04-4D7C-918E-B75C81C6E396}"/>
    <cellStyle name="Euro 29 4" xfId="1376" xr:uid="{00000000-0005-0000-0000-000004010000}"/>
    <cellStyle name="Euro 29 4 2" xfId="1377" xr:uid="{00000000-0005-0000-0000-000005010000}"/>
    <cellStyle name="Euro 29 5" xfId="1378" xr:uid="{00000000-0005-0000-0000-000006010000}"/>
    <cellStyle name="Euro 29 6" xfId="2717" xr:uid="{7CFA3418-25AA-49AD-A875-C650174521FF}"/>
    <cellStyle name="Euro 3" xfId="143" xr:uid="{00000000-0005-0000-0000-000007010000}"/>
    <cellStyle name="Euro 3 2" xfId="144" xr:uid="{00000000-0005-0000-0000-000008010000}"/>
    <cellStyle name="Euro 3 2 2" xfId="2718" xr:uid="{7842479A-6192-4A05-A076-3F99CB6A2C1B}"/>
    <cellStyle name="Euro 3 3" xfId="145" xr:uid="{00000000-0005-0000-0000-000009010000}"/>
    <cellStyle name="Euro 3 3 2" xfId="146" xr:uid="{00000000-0005-0000-0000-00000A010000}"/>
    <cellStyle name="Euro 3 3 2 2" xfId="1379" xr:uid="{00000000-0005-0000-0000-00000B010000}"/>
    <cellStyle name="Euro 3 3 3" xfId="2719" xr:uid="{E2BC4866-779A-4CBA-B602-FF25D795FE98}"/>
    <cellStyle name="Euro 3 3 4" xfId="2720" xr:uid="{0380DA26-A941-406D-A874-6ECB9BA2B621}"/>
    <cellStyle name="Euro 3 4" xfId="1380" xr:uid="{00000000-0005-0000-0000-00000C010000}"/>
    <cellStyle name="Euro 3 4 2" xfId="1381" xr:uid="{00000000-0005-0000-0000-00000D010000}"/>
    <cellStyle name="Euro 3 5" xfId="1382" xr:uid="{00000000-0005-0000-0000-00000E010000}"/>
    <cellStyle name="Euro 3 6" xfId="2721" xr:uid="{F2C1D668-F89B-4B89-B4AE-ADB3F2017056}"/>
    <cellStyle name="Euro 30" xfId="147" xr:uid="{00000000-0005-0000-0000-00000F010000}"/>
    <cellStyle name="Euro 30 2" xfId="148" xr:uid="{00000000-0005-0000-0000-000010010000}"/>
    <cellStyle name="Euro 30 2 2" xfId="2722" xr:uid="{32CD2FED-26DF-4E91-8164-1EFDA740E819}"/>
    <cellStyle name="Euro 30 3" xfId="149" xr:uid="{00000000-0005-0000-0000-000011010000}"/>
    <cellStyle name="Euro 30 3 2" xfId="150" xr:uid="{00000000-0005-0000-0000-000012010000}"/>
    <cellStyle name="Euro 30 3 2 2" xfId="1383" xr:uid="{00000000-0005-0000-0000-000013010000}"/>
    <cellStyle name="Euro 30 3 3" xfId="2723" xr:uid="{C1069973-7C3B-4E50-8069-C512C20CF5F5}"/>
    <cellStyle name="Euro 30 3 4" xfId="2724" xr:uid="{91FAD84C-3C15-4073-A180-6273190039FF}"/>
    <cellStyle name="Euro 30 4" xfId="1384" xr:uid="{00000000-0005-0000-0000-000014010000}"/>
    <cellStyle name="Euro 30 4 2" xfId="1385" xr:uid="{00000000-0005-0000-0000-000015010000}"/>
    <cellStyle name="Euro 30 5" xfId="1386" xr:uid="{00000000-0005-0000-0000-000016010000}"/>
    <cellStyle name="Euro 30 6" xfId="2725" xr:uid="{B990D8D1-F729-421B-A0AC-9D0DBBE58806}"/>
    <cellStyle name="Euro 31" xfId="151" xr:uid="{00000000-0005-0000-0000-000017010000}"/>
    <cellStyle name="Euro 31 2" xfId="152" xr:uid="{00000000-0005-0000-0000-000018010000}"/>
    <cellStyle name="Euro 31 2 2" xfId="2726" xr:uid="{703387C0-C48D-4B43-8840-32C11040AEAC}"/>
    <cellStyle name="Euro 31 3" xfId="153" xr:uid="{00000000-0005-0000-0000-000019010000}"/>
    <cellStyle name="Euro 31 3 2" xfId="154" xr:uid="{00000000-0005-0000-0000-00001A010000}"/>
    <cellStyle name="Euro 31 3 2 2" xfId="1387" xr:uid="{00000000-0005-0000-0000-00001B010000}"/>
    <cellStyle name="Euro 31 3 3" xfId="2727" xr:uid="{1A4F0AA8-E15D-465A-9CD0-AFD3B519C456}"/>
    <cellStyle name="Euro 31 3 4" xfId="2728" xr:uid="{2285BFDC-3494-4492-8F52-03C195897CBD}"/>
    <cellStyle name="Euro 31 4" xfId="1388" xr:uid="{00000000-0005-0000-0000-00001C010000}"/>
    <cellStyle name="Euro 31 4 2" xfId="1389" xr:uid="{00000000-0005-0000-0000-00001D010000}"/>
    <cellStyle name="Euro 31 5" xfId="1390" xr:uid="{00000000-0005-0000-0000-00001E010000}"/>
    <cellStyle name="Euro 31 6" xfId="2729" xr:uid="{4E3EFAA0-846A-4C22-A0C7-58DC8870394E}"/>
    <cellStyle name="Euro 32" xfId="155" xr:uid="{00000000-0005-0000-0000-00001F010000}"/>
    <cellStyle name="Euro 32 2" xfId="156" xr:uid="{00000000-0005-0000-0000-000020010000}"/>
    <cellStyle name="Euro 32 2 2" xfId="2730" xr:uid="{B14ED377-514D-40F7-92DE-F67FDC3E21B5}"/>
    <cellStyle name="Euro 32 3" xfId="157" xr:uid="{00000000-0005-0000-0000-000021010000}"/>
    <cellStyle name="Euro 32 3 2" xfId="158" xr:uid="{00000000-0005-0000-0000-000022010000}"/>
    <cellStyle name="Euro 32 3 2 2" xfId="1391" xr:uid="{00000000-0005-0000-0000-000023010000}"/>
    <cellStyle name="Euro 32 3 3" xfId="2731" xr:uid="{6A290810-16DE-4AD3-B01F-D0644D605390}"/>
    <cellStyle name="Euro 32 3 4" xfId="2732" xr:uid="{9F3403EF-684C-4A21-B1E7-37D702DDF410}"/>
    <cellStyle name="Euro 32 4" xfId="1392" xr:uid="{00000000-0005-0000-0000-000024010000}"/>
    <cellStyle name="Euro 32 4 2" xfId="1393" xr:uid="{00000000-0005-0000-0000-000025010000}"/>
    <cellStyle name="Euro 32 5" xfId="1394" xr:uid="{00000000-0005-0000-0000-000026010000}"/>
    <cellStyle name="Euro 32 6" xfId="2733" xr:uid="{F4568375-EE0C-4897-981B-D61D8965453A}"/>
    <cellStyle name="Euro 33" xfId="159" xr:uid="{00000000-0005-0000-0000-000027010000}"/>
    <cellStyle name="Euro 33 2" xfId="160" xr:uid="{00000000-0005-0000-0000-000028010000}"/>
    <cellStyle name="Euro 33 2 2" xfId="2734" xr:uid="{F8E392CF-5595-46E0-BC24-2CE6C61869A0}"/>
    <cellStyle name="Euro 33 3" xfId="161" xr:uid="{00000000-0005-0000-0000-000029010000}"/>
    <cellStyle name="Euro 33 3 2" xfId="162" xr:uid="{00000000-0005-0000-0000-00002A010000}"/>
    <cellStyle name="Euro 33 3 2 2" xfId="1395" xr:uid="{00000000-0005-0000-0000-00002B010000}"/>
    <cellStyle name="Euro 33 3 3" xfId="2735" xr:uid="{ABB5720B-388D-45ED-9E91-6A6D62BCCE9E}"/>
    <cellStyle name="Euro 33 3 4" xfId="2736" xr:uid="{03BCC889-9EB4-4E25-80DD-E9635791F2AA}"/>
    <cellStyle name="Euro 33 4" xfId="1396" xr:uid="{00000000-0005-0000-0000-00002C010000}"/>
    <cellStyle name="Euro 33 4 2" xfId="1397" xr:uid="{00000000-0005-0000-0000-00002D010000}"/>
    <cellStyle name="Euro 33 5" xfId="1398" xr:uid="{00000000-0005-0000-0000-00002E010000}"/>
    <cellStyle name="Euro 33 6" xfId="2737" xr:uid="{CDB4F35D-6F29-493B-82B7-C3AB16514BD7}"/>
    <cellStyle name="Euro 34" xfId="163" xr:uid="{00000000-0005-0000-0000-00002F010000}"/>
    <cellStyle name="Euro 34 2" xfId="164" xr:uid="{00000000-0005-0000-0000-000030010000}"/>
    <cellStyle name="Euro 34 2 2" xfId="2738" xr:uid="{C4CE7A7B-5507-4854-9A7F-77AA5EEDADDA}"/>
    <cellStyle name="Euro 34 3" xfId="165" xr:uid="{00000000-0005-0000-0000-000031010000}"/>
    <cellStyle name="Euro 34 3 2" xfId="166" xr:uid="{00000000-0005-0000-0000-000032010000}"/>
    <cellStyle name="Euro 34 3 2 2" xfId="1399" xr:uid="{00000000-0005-0000-0000-000033010000}"/>
    <cellStyle name="Euro 34 3 3" xfId="2739" xr:uid="{0C6029EB-E2A2-4B6E-A443-4666D7C7EDA2}"/>
    <cellStyle name="Euro 34 3 4" xfId="2740" xr:uid="{A752ED59-8DFE-4AE3-98FC-32F3AA5E3B86}"/>
    <cellStyle name="Euro 34 4" xfId="1400" xr:uid="{00000000-0005-0000-0000-000034010000}"/>
    <cellStyle name="Euro 34 4 2" xfId="1401" xr:uid="{00000000-0005-0000-0000-000035010000}"/>
    <cellStyle name="Euro 34 5" xfId="1402" xr:uid="{00000000-0005-0000-0000-000036010000}"/>
    <cellStyle name="Euro 34 6" xfId="2741" xr:uid="{55A9E201-F218-4B57-BA59-0A3065C9D442}"/>
    <cellStyle name="Euro 35" xfId="167" xr:uid="{00000000-0005-0000-0000-000037010000}"/>
    <cellStyle name="Euro 35 2" xfId="168" xr:uid="{00000000-0005-0000-0000-000038010000}"/>
    <cellStyle name="Euro 35 2 2" xfId="2742" xr:uid="{F0B4A86B-26D5-4D2B-87C6-D94914D4B03F}"/>
    <cellStyle name="Euro 35 3" xfId="169" xr:uid="{00000000-0005-0000-0000-000039010000}"/>
    <cellStyle name="Euro 35 3 2" xfId="170" xr:uid="{00000000-0005-0000-0000-00003A010000}"/>
    <cellStyle name="Euro 35 3 2 2" xfId="1403" xr:uid="{00000000-0005-0000-0000-00003B010000}"/>
    <cellStyle name="Euro 35 3 3" xfId="2743" xr:uid="{2000A90D-8912-41B3-A6AD-B05ADFD8FD1A}"/>
    <cellStyle name="Euro 35 3 4" xfId="2744" xr:uid="{7A83A180-7A43-48B0-99E9-0C9E7E75A693}"/>
    <cellStyle name="Euro 35 4" xfId="1404" xr:uid="{00000000-0005-0000-0000-00003C010000}"/>
    <cellStyle name="Euro 35 4 2" xfId="1405" xr:uid="{00000000-0005-0000-0000-00003D010000}"/>
    <cellStyle name="Euro 35 5" xfId="1406" xr:uid="{00000000-0005-0000-0000-00003E010000}"/>
    <cellStyle name="Euro 35 6" xfId="2745" xr:uid="{53521B25-13C8-4C1E-AF1E-26A90BA7AE5C}"/>
    <cellStyle name="Euro 36" xfId="171" xr:uid="{00000000-0005-0000-0000-00003F010000}"/>
    <cellStyle name="Euro 36 2" xfId="172" xr:uid="{00000000-0005-0000-0000-000040010000}"/>
    <cellStyle name="Euro 36 2 2" xfId="2746" xr:uid="{B9584DE4-8A71-45A4-A229-333313AC54A9}"/>
    <cellStyle name="Euro 36 3" xfId="173" xr:uid="{00000000-0005-0000-0000-000041010000}"/>
    <cellStyle name="Euro 36 3 2" xfId="174" xr:uid="{00000000-0005-0000-0000-000042010000}"/>
    <cellStyle name="Euro 36 3 2 2" xfId="1407" xr:uid="{00000000-0005-0000-0000-000043010000}"/>
    <cellStyle name="Euro 36 3 3" xfId="2747" xr:uid="{30887B0A-BF65-4BB9-8C5B-FF885973C679}"/>
    <cellStyle name="Euro 36 3 4" xfId="2748" xr:uid="{02DDE347-B7A0-4595-9C23-F699A0BC904A}"/>
    <cellStyle name="Euro 36 4" xfId="1408" xr:uid="{00000000-0005-0000-0000-000044010000}"/>
    <cellStyle name="Euro 36 4 2" xfId="1409" xr:uid="{00000000-0005-0000-0000-000045010000}"/>
    <cellStyle name="Euro 36 5" xfId="1410" xr:uid="{00000000-0005-0000-0000-000046010000}"/>
    <cellStyle name="Euro 36 6" xfId="2749" xr:uid="{81FCC6A1-61F8-43FE-8165-B4F7B4DB2CE5}"/>
    <cellStyle name="Euro 37" xfId="175" xr:uid="{00000000-0005-0000-0000-000047010000}"/>
    <cellStyle name="Euro 37 2" xfId="176" xr:uid="{00000000-0005-0000-0000-000048010000}"/>
    <cellStyle name="Euro 37 2 2" xfId="2750" xr:uid="{E04E70E3-A6B6-4C9E-9A24-34AC3E435677}"/>
    <cellStyle name="Euro 37 3" xfId="177" xr:uid="{00000000-0005-0000-0000-000049010000}"/>
    <cellStyle name="Euro 37 3 2" xfId="178" xr:uid="{00000000-0005-0000-0000-00004A010000}"/>
    <cellStyle name="Euro 37 3 2 2" xfId="1411" xr:uid="{00000000-0005-0000-0000-00004B010000}"/>
    <cellStyle name="Euro 37 3 3" xfId="2751" xr:uid="{A6F22637-26EE-4071-B06F-9A77816F49B0}"/>
    <cellStyle name="Euro 37 3 4" xfId="2752" xr:uid="{590A254F-E152-49F6-B86E-FB2ABDAF27C6}"/>
    <cellStyle name="Euro 37 4" xfId="1412" xr:uid="{00000000-0005-0000-0000-00004C010000}"/>
    <cellStyle name="Euro 37 4 2" xfId="1413" xr:uid="{00000000-0005-0000-0000-00004D010000}"/>
    <cellStyle name="Euro 37 5" xfId="1414" xr:uid="{00000000-0005-0000-0000-00004E010000}"/>
    <cellStyle name="Euro 37 6" xfId="2753" xr:uid="{457C010B-FF35-4DA0-BD44-564D4177A3E2}"/>
    <cellStyle name="Euro 38" xfId="179" xr:uid="{00000000-0005-0000-0000-00004F010000}"/>
    <cellStyle name="Euro 38 2" xfId="180" xr:uid="{00000000-0005-0000-0000-000050010000}"/>
    <cellStyle name="Euro 38 2 2" xfId="2754" xr:uid="{AEBF3F9D-7647-43CF-A5C2-F78ABE523F0D}"/>
    <cellStyle name="Euro 38 3" xfId="181" xr:uid="{00000000-0005-0000-0000-000051010000}"/>
    <cellStyle name="Euro 38 3 2" xfId="182" xr:uid="{00000000-0005-0000-0000-000052010000}"/>
    <cellStyle name="Euro 38 3 2 2" xfId="1415" xr:uid="{00000000-0005-0000-0000-000053010000}"/>
    <cellStyle name="Euro 38 3 3" xfId="2755" xr:uid="{08DB3719-4E57-4C41-BBEA-2BB1D5E1D312}"/>
    <cellStyle name="Euro 38 3 4" xfId="2756" xr:uid="{7F6BB06B-11EC-499C-A7D4-9B95D9C53BE9}"/>
    <cellStyle name="Euro 38 4" xfId="1416" xr:uid="{00000000-0005-0000-0000-000054010000}"/>
    <cellStyle name="Euro 38 4 2" xfId="1417" xr:uid="{00000000-0005-0000-0000-000055010000}"/>
    <cellStyle name="Euro 38 5" xfId="1418" xr:uid="{00000000-0005-0000-0000-000056010000}"/>
    <cellStyle name="Euro 38 6" xfId="2757" xr:uid="{BE8D73F1-14AB-4158-B91A-3FD62EC6FCD4}"/>
    <cellStyle name="Euro 39" xfId="183" xr:uid="{00000000-0005-0000-0000-000057010000}"/>
    <cellStyle name="Euro 39 2" xfId="184" xr:uid="{00000000-0005-0000-0000-000058010000}"/>
    <cellStyle name="Euro 39 2 2" xfId="2758" xr:uid="{D9057C53-7D7E-4F22-8607-B7DABF636F34}"/>
    <cellStyle name="Euro 39 3" xfId="185" xr:uid="{00000000-0005-0000-0000-000059010000}"/>
    <cellStyle name="Euro 39 3 2" xfId="186" xr:uid="{00000000-0005-0000-0000-00005A010000}"/>
    <cellStyle name="Euro 39 3 2 2" xfId="1419" xr:uid="{00000000-0005-0000-0000-00005B010000}"/>
    <cellStyle name="Euro 39 3 3" xfId="2759" xr:uid="{57D9087A-1D30-48FD-BB65-8C09DFD442E5}"/>
    <cellStyle name="Euro 39 3 4" xfId="2760" xr:uid="{995C539C-7F7D-47D8-90DA-226CB2422EF3}"/>
    <cellStyle name="Euro 39 4" xfId="1420" xr:uid="{00000000-0005-0000-0000-00005C010000}"/>
    <cellStyle name="Euro 39 4 2" xfId="1421" xr:uid="{00000000-0005-0000-0000-00005D010000}"/>
    <cellStyle name="Euro 39 5" xfId="1422" xr:uid="{00000000-0005-0000-0000-00005E010000}"/>
    <cellStyle name="Euro 39 6" xfId="2761" xr:uid="{96BEC250-9C31-4C49-857B-968E840864E9}"/>
    <cellStyle name="Euro 4" xfId="187" xr:uid="{00000000-0005-0000-0000-00005F010000}"/>
    <cellStyle name="Euro 4 2" xfId="188" xr:uid="{00000000-0005-0000-0000-000060010000}"/>
    <cellStyle name="Euro 4 2 2" xfId="2762" xr:uid="{A3482B85-0F02-43C0-A434-FE690A8CD09F}"/>
    <cellStyle name="Euro 4 3" xfId="189" xr:uid="{00000000-0005-0000-0000-000061010000}"/>
    <cellStyle name="Euro 4 3 2" xfId="190" xr:uid="{00000000-0005-0000-0000-000062010000}"/>
    <cellStyle name="Euro 4 3 2 2" xfId="1423" xr:uid="{00000000-0005-0000-0000-000063010000}"/>
    <cellStyle name="Euro 4 3 3" xfId="2763" xr:uid="{3BD4257B-C9E3-4A88-8108-0DE78A87560E}"/>
    <cellStyle name="Euro 4 3 4" xfId="2764" xr:uid="{BC93E2D0-9AAF-4A54-B97B-B1809099C469}"/>
    <cellStyle name="Euro 4 4" xfId="1424" xr:uid="{00000000-0005-0000-0000-000064010000}"/>
    <cellStyle name="Euro 4 4 2" xfId="1425" xr:uid="{00000000-0005-0000-0000-000065010000}"/>
    <cellStyle name="Euro 4 5" xfId="1426" xr:uid="{00000000-0005-0000-0000-000066010000}"/>
    <cellStyle name="Euro 4 6" xfId="2765" xr:uid="{D2B3C8F7-E7A5-4ECF-9F74-C564C6A51716}"/>
    <cellStyle name="Euro 40" xfId="191" xr:uid="{00000000-0005-0000-0000-000067010000}"/>
    <cellStyle name="Euro 40 2" xfId="192" xr:uid="{00000000-0005-0000-0000-000068010000}"/>
    <cellStyle name="Euro 40 2 2" xfId="2766" xr:uid="{DC3492BA-6EA2-49E6-BB10-CD9BA4593D3D}"/>
    <cellStyle name="Euro 40 3" xfId="193" xr:uid="{00000000-0005-0000-0000-000069010000}"/>
    <cellStyle name="Euro 40 3 2" xfId="194" xr:uid="{00000000-0005-0000-0000-00006A010000}"/>
    <cellStyle name="Euro 40 3 2 2" xfId="1427" xr:uid="{00000000-0005-0000-0000-00006B010000}"/>
    <cellStyle name="Euro 40 3 3" xfId="2767" xr:uid="{9B3908D0-8E9D-46FD-A78C-5FDC3ADDB1FC}"/>
    <cellStyle name="Euro 40 3 4" xfId="2768" xr:uid="{CBCBC6FA-B88E-4D61-8CC7-15CCA14E5581}"/>
    <cellStyle name="Euro 40 4" xfId="1428" xr:uid="{00000000-0005-0000-0000-00006C010000}"/>
    <cellStyle name="Euro 40 4 2" xfId="1429" xr:uid="{00000000-0005-0000-0000-00006D010000}"/>
    <cellStyle name="Euro 40 5" xfId="1430" xr:uid="{00000000-0005-0000-0000-00006E010000}"/>
    <cellStyle name="Euro 40 6" xfId="2769" xr:uid="{96EF9291-FF9D-4E63-B4DB-CE7995090597}"/>
    <cellStyle name="Euro 41" xfId="195" xr:uid="{00000000-0005-0000-0000-00006F010000}"/>
    <cellStyle name="Euro 41 2" xfId="196" xr:uid="{00000000-0005-0000-0000-000070010000}"/>
    <cellStyle name="Euro 41 2 2" xfId="2770" xr:uid="{C97650D4-752D-4E55-956E-7B208AF13EE7}"/>
    <cellStyle name="Euro 41 3" xfId="197" xr:uid="{00000000-0005-0000-0000-000071010000}"/>
    <cellStyle name="Euro 41 3 2" xfId="198" xr:uid="{00000000-0005-0000-0000-000072010000}"/>
    <cellStyle name="Euro 41 3 2 2" xfId="1431" xr:uid="{00000000-0005-0000-0000-000073010000}"/>
    <cellStyle name="Euro 41 3 3" xfId="2771" xr:uid="{2557ADB5-E29D-4646-89FB-BD4C6110D934}"/>
    <cellStyle name="Euro 41 3 4" xfId="2772" xr:uid="{B1404088-A954-4710-A7AA-96266A2639BD}"/>
    <cellStyle name="Euro 41 4" xfId="1432" xr:uid="{00000000-0005-0000-0000-000074010000}"/>
    <cellStyle name="Euro 41 4 2" xfId="1433" xr:uid="{00000000-0005-0000-0000-000075010000}"/>
    <cellStyle name="Euro 41 5" xfId="1434" xr:uid="{00000000-0005-0000-0000-000076010000}"/>
    <cellStyle name="Euro 41 6" xfId="2773" xr:uid="{5E1BB319-D45F-4C84-AC87-6E351EF4F86F}"/>
    <cellStyle name="Euro 42" xfId="199" xr:uid="{00000000-0005-0000-0000-000077010000}"/>
    <cellStyle name="Euro 42 2" xfId="200" xr:uid="{00000000-0005-0000-0000-000078010000}"/>
    <cellStyle name="Euro 42 2 2" xfId="2774" xr:uid="{D32EC4B1-0FF1-4A30-8429-17524946B732}"/>
    <cellStyle name="Euro 42 3" xfId="201" xr:uid="{00000000-0005-0000-0000-000079010000}"/>
    <cellStyle name="Euro 42 3 2" xfId="202" xr:uid="{00000000-0005-0000-0000-00007A010000}"/>
    <cellStyle name="Euro 42 3 2 2" xfId="1435" xr:uid="{00000000-0005-0000-0000-00007B010000}"/>
    <cellStyle name="Euro 42 3 3" xfId="2775" xr:uid="{F012731B-4967-46AB-A7F7-2B4726A8670B}"/>
    <cellStyle name="Euro 42 3 4" xfId="2776" xr:uid="{4F3FE6A1-3053-4916-9913-33CD7EAD6365}"/>
    <cellStyle name="Euro 42 4" xfId="1436" xr:uid="{00000000-0005-0000-0000-00007C010000}"/>
    <cellStyle name="Euro 42 4 2" xfId="1437" xr:uid="{00000000-0005-0000-0000-00007D010000}"/>
    <cellStyle name="Euro 42 5" xfId="1438" xr:uid="{00000000-0005-0000-0000-00007E010000}"/>
    <cellStyle name="Euro 42 6" xfId="2777" xr:uid="{7EB66470-5D1D-41E2-A21C-074E1D426E16}"/>
    <cellStyle name="Euro 43" xfId="203" xr:uid="{00000000-0005-0000-0000-00007F010000}"/>
    <cellStyle name="Euro 43 2" xfId="204" xr:uid="{00000000-0005-0000-0000-000080010000}"/>
    <cellStyle name="Euro 43 2 2" xfId="2778" xr:uid="{2CEE256B-2478-4FA5-904B-F9EC08CE3B55}"/>
    <cellStyle name="Euro 43 3" xfId="205" xr:uid="{00000000-0005-0000-0000-000081010000}"/>
    <cellStyle name="Euro 43 3 2" xfId="206" xr:uid="{00000000-0005-0000-0000-000082010000}"/>
    <cellStyle name="Euro 43 3 2 2" xfId="1439" xr:uid="{00000000-0005-0000-0000-000083010000}"/>
    <cellStyle name="Euro 43 3 3" xfId="2779" xr:uid="{FF869E05-9B77-441F-979C-BDFCF7BDDF11}"/>
    <cellStyle name="Euro 43 3 4" xfId="2780" xr:uid="{C925B9E8-48C2-428A-BFCF-5E2D71A7516B}"/>
    <cellStyle name="Euro 43 4" xfId="1440" xr:uid="{00000000-0005-0000-0000-000084010000}"/>
    <cellStyle name="Euro 43 4 2" xfId="1441" xr:uid="{00000000-0005-0000-0000-000085010000}"/>
    <cellStyle name="Euro 43 5" xfId="1442" xr:uid="{00000000-0005-0000-0000-000086010000}"/>
    <cellStyle name="Euro 43 6" xfId="2781" xr:uid="{6A7A5863-F133-4EEF-8E2E-E7D986BF8635}"/>
    <cellStyle name="Euro 44" xfId="207" xr:uid="{00000000-0005-0000-0000-000087010000}"/>
    <cellStyle name="Euro 44 2" xfId="208" xr:uid="{00000000-0005-0000-0000-000088010000}"/>
    <cellStyle name="Euro 44 2 2" xfId="2782" xr:uid="{EB62E236-BAB2-417E-933D-71DC3CBC12B0}"/>
    <cellStyle name="Euro 44 3" xfId="209" xr:uid="{00000000-0005-0000-0000-000089010000}"/>
    <cellStyle name="Euro 44 3 2" xfId="210" xr:uid="{00000000-0005-0000-0000-00008A010000}"/>
    <cellStyle name="Euro 44 3 2 2" xfId="1443" xr:uid="{00000000-0005-0000-0000-00008B010000}"/>
    <cellStyle name="Euro 44 3 3" xfId="2783" xr:uid="{D82C0626-F081-4427-B078-739EEDCEEF35}"/>
    <cellStyle name="Euro 44 3 4" xfId="2784" xr:uid="{0AEF48BD-DD17-44C6-BBE6-0F16FDC661BB}"/>
    <cellStyle name="Euro 44 4" xfId="1444" xr:uid="{00000000-0005-0000-0000-00008C010000}"/>
    <cellStyle name="Euro 44 4 2" xfId="1445" xr:uid="{00000000-0005-0000-0000-00008D010000}"/>
    <cellStyle name="Euro 44 5" xfId="1446" xr:uid="{00000000-0005-0000-0000-00008E010000}"/>
    <cellStyle name="Euro 44 6" xfId="2785" xr:uid="{BDF4F773-6D67-438F-84CA-F2916CB7326D}"/>
    <cellStyle name="Euro 45" xfId="211" xr:uid="{00000000-0005-0000-0000-00008F010000}"/>
    <cellStyle name="Euro 45 2" xfId="212" xr:uid="{00000000-0005-0000-0000-000090010000}"/>
    <cellStyle name="Euro 45 3" xfId="2787" xr:uid="{1C29E9DF-CB16-4C99-907F-3A203DA31AA9}"/>
    <cellStyle name="Euro 45 4" xfId="2786" xr:uid="{3B7C3440-34CB-42FB-A379-1FA90B9C90BC}"/>
    <cellStyle name="Euro 46" xfId="213" xr:uid="{00000000-0005-0000-0000-000091010000}"/>
    <cellStyle name="Euro 46 2" xfId="214" xr:uid="{00000000-0005-0000-0000-000092010000}"/>
    <cellStyle name="Euro 47" xfId="215" xr:uid="{00000000-0005-0000-0000-000093010000}"/>
    <cellStyle name="Euro 47 2" xfId="216" xr:uid="{00000000-0005-0000-0000-000094010000}"/>
    <cellStyle name="Euro 47 2 2" xfId="1447" xr:uid="{00000000-0005-0000-0000-000095010000}"/>
    <cellStyle name="Euro 47 3" xfId="2788" xr:uid="{2D373E04-786B-437F-B74E-9CD65F822A7A}"/>
    <cellStyle name="Euro 47 4" xfId="2789" xr:uid="{041FD63F-E2F3-43B4-B998-9533EB526FF8}"/>
    <cellStyle name="Euro 48" xfId="217" xr:uid="{00000000-0005-0000-0000-000096010000}"/>
    <cellStyle name="Euro 48 2" xfId="2790" xr:uid="{3B2C8E0C-850F-4944-87BB-E0864CBE5FCD}"/>
    <cellStyle name="Euro 49" xfId="1448" xr:uid="{00000000-0005-0000-0000-000097010000}"/>
    <cellStyle name="Euro 49 2" xfId="1449" xr:uid="{00000000-0005-0000-0000-000098010000}"/>
    <cellStyle name="Euro 5" xfId="218" xr:uid="{00000000-0005-0000-0000-000099010000}"/>
    <cellStyle name="Euro 5 2" xfId="219" xr:uid="{00000000-0005-0000-0000-00009A010000}"/>
    <cellStyle name="Euro 5 2 2" xfId="2791" xr:uid="{9AAED175-3C19-4561-B62E-CA396A36D3DB}"/>
    <cellStyle name="Euro 5 3" xfId="220" xr:uid="{00000000-0005-0000-0000-00009B010000}"/>
    <cellStyle name="Euro 5 3 2" xfId="221" xr:uid="{00000000-0005-0000-0000-00009C010000}"/>
    <cellStyle name="Euro 5 3 2 2" xfId="1450" xr:uid="{00000000-0005-0000-0000-00009D010000}"/>
    <cellStyle name="Euro 5 3 3" xfId="2792" xr:uid="{75DF7CAC-087A-4374-A763-8282155D222A}"/>
    <cellStyle name="Euro 5 3 4" xfId="2793" xr:uid="{EC43CB9C-0685-4992-96F3-89230F8CC3FC}"/>
    <cellStyle name="Euro 5 4" xfId="1451" xr:uid="{00000000-0005-0000-0000-00009E010000}"/>
    <cellStyle name="Euro 5 4 2" xfId="1452" xr:uid="{00000000-0005-0000-0000-00009F010000}"/>
    <cellStyle name="Euro 5 5" xfId="1453" xr:uid="{00000000-0005-0000-0000-0000A0010000}"/>
    <cellStyle name="Euro 5 6" xfId="2794" xr:uid="{C3883014-11A2-4879-947D-D664061B6402}"/>
    <cellStyle name="Euro 50" xfId="1454" xr:uid="{00000000-0005-0000-0000-0000A1010000}"/>
    <cellStyle name="Euro 51" xfId="2795" xr:uid="{5CD19968-DF78-42F1-B008-0E0FD898890A}"/>
    <cellStyle name="Euro 6" xfId="222" xr:uid="{00000000-0005-0000-0000-0000A2010000}"/>
    <cellStyle name="Euro 6 2" xfId="223" xr:uid="{00000000-0005-0000-0000-0000A3010000}"/>
    <cellStyle name="Euro 6 2 2" xfId="2796" xr:uid="{EAA83E63-2EC4-431E-A3E3-FD65E9AE501F}"/>
    <cellStyle name="Euro 6 3" xfId="224" xr:uid="{00000000-0005-0000-0000-0000A4010000}"/>
    <cellStyle name="Euro 6 3 2" xfId="225" xr:uid="{00000000-0005-0000-0000-0000A5010000}"/>
    <cellStyle name="Euro 6 3 2 2" xfId="1455" xr:uid="{00000000-0005-0000-0000-0000A6010000}"/>
    <cellStyle name="Euro 6 3 3" xfId="2797" xr:uid="{E0B013FC-7BBE-42DE-BC33-7AF187AE6ED3}"/>
    <cellStyle name="Euro 6 3 4" xfId="2798" xr:uid="{C998797A-1F5B-4715-B4C0-1BA4CC778D4A}"/>
    <cellStyle name="Euro 6 4" xfId="1456" xr:uid="{00000000-0005-0000-0000-0000A7010000}"/>
    <cellStyle name="Euro 6 4 2" xfId="1457" xr:uid="{00000000-0005-0000-0000-0000A8010000}"/>
    <cellStyle name="Euro 6 5" xfId="1458" xr:uid="{00000000-0005-0000-0000-0000A9010000}"/>
    <cellStyle name="Euro 6 6" xfId="2799" xr:uid="{DDC6D7BB-7C13-44AE-80B9-4209F77B16F4}"/>
    <cellStyle name="Euro 7" xfId="226" xr:uid="{00000000-0005-0000-0000-0000AA010000}"/>
    <cellStyle name="Euro 7 2" xfId="227" xr:uid="{00000000-0005-0000-0000-0000AB010000}"/>
    <cellStyle name="Euro 7 2 2" xfId="2800" xr:uid="{CC454D83-CD78-4CAD-B372-0706F963DFFA}"/>
    <cellStyle name="Euro 7 3" xfId="228" xr:uid="{00000000-0005-0000-0000-0000AC010000}"/>
    <cellStyle name="Euro 7 3 2" xfId="229" xr:uid="{00000000-0005-0000-0000-0000AD010000}"/>
    <cellStyle name="Euro 7 3 2 2" xfId="1459" xr:uid="{00000000-0005-0000-0000-0000AE010000}"/>
    <cellStyle name="Euro 7 3 3" xfId="2801" xr:uid="{BF10C45E-0E6B-4DBC-A46D-699F2601D1C8}"/>
    <cellStyle name="Euro 7 3 4" xfId="2802" xr:uid="{584E6976-125C-48CD-AAFE-FBE4CAE3C356}"/>
    <cellStyle name="Euro 7 4" xfId="1460" xr:uid="{00000000-0005-0000-0000-0000AF010000}"/>
    <cellStyle name="Euro 7 4 2" xfId="1461" xr:uid="{00000000-0005-0000-0000-0000B0010000}"/>
    <cellStyle name="Euro 7 5" xfId="1462" xr:uid="{00000000-0005-0000-0000-0000B1010000}"/>
    <cellStyle name="Euro 7 6" xfId="2803" xr:uid="{A2FDC9C4-D79D-4E8D-A66F-5DD100B06AB1}"/>
    <cellStyle name="Euro 8" xfId="230" xr:uid="{00000000-0005-0000-0000-0000B2010000}"/>
    <cellStyle name="Euro 8 2" xfId="231" xr:uid="{00000000-0005-0000-0000-0000B3010000}"/>
    <cellStyle name="Euro 8 2 2" xfId="2804" xr:uid="{3F3E1FB7-8983-41DB-BCA2-279AE1E5490B}"/>
    <cellStyle name="Euro 8 3" xfId="232" xr:uid="{00000000-0005-0000-0000-0000B4010000}"/>
    <cellStyle name="Euro 8 3 2" xfId="233" xr:uid="{00000000-0005-0000-0000-0000B5010000}"/>
    <cellStyle name="Euro 8 3 2 2" xfId="1463" xr:uid="{00000000-0005-0000-0000-0000B6010000}"/>
    <cellStyle name="Euro 8 3 3" xfId="2805" xr:uid="{0774113B-D4CD-4E75-A7A6-14263932FD40}"/>
    <cellStyle name="Euro 8 3 4" xfId="2806" xr:uid="{98042DA7-A808-4894-BD7F-67CE9B680396}"/>
    <cellStyle name="Euro 8 4" xfId="1464" xr:uid="{00000000-0005-0000-0000-0000B7010000}"/>
    <cellStyle name="Euro 8 4 2" xfId="1465" xr:uid="{00000000-0005-0000-0000-0000B8010000}"/>
    <cellStyle name="Euro 8 5" xfId="1466" xr:uid="{00000000-0005-0000-0000-0000B9010000}"/>
    <cellStyle name="Euro 8 6" xfId="2807" xr:uid="{F0A6F14F-DB48-403B-B5A7-DD529AD7368B}"/>
    <cellStyle name="Euro 9" xfId="234" xr:uid="{00000000-0005-0000-0000-0000BA010000}"/>
    <cellStyle name="Euro 9 2" xfId="235" xr:uid="{00000000-0005-0000-0000-0000BB010000}"/>
    <cellStyle name="Euro 9 2 2" xfId="2808" xr:uid="{883CFC32-AF9F-4156-B184-D2E8CC2A726B}"/>
    <cellStyle name="Euro 9 3" xfId="236" xr:uid="{00000000-0005-0000-0000-0000BC010000}"/>
    <cellStyle name="Euro 9 3 2" xfId="237" xr:uid="{00000000-0005-0000-0000-0000BD010000}"/>
    <cellStyle name="Euro 9 3 2 2" xfId="1467" xr:uid="{00000000-0005-0000-0000-0000BE010000}"/>
    <cellStyle name="Euro 9 3 3" xfId="2809" xr:uid="{8D99E67A-5527-4696-9534-C18DB320C3A5}"/>
    <cellStyle name="Euro 9 3 4" xfId="2810" xr:uid="{36FFD0E8-7D5E-4D70-8C8B-7DF530B645C2}"/>
    <cellStyle name="Euro 9 4" xfId="1468" xr:uid="{00000000-0005-0000-0000-0000BF010000}"/>
    <cellStyle name="Euro 9 4 2" xfId="1469" xr:uid="{00000000-0005-0000-0000-0000C0010000}"/>
    <cellStyle name="Euro 9 5" xfId="1470" xr:uid="{00000000-0005-0000-0000-0000C1010000}"/>
    <cellStyle name="Euro 9 6" xfId="2811" xr:uid="{21BC70AD-71F4-4186-AF5E-A6C6D4637D6C}"/>
    <cellStyle name="Explanatory Text 2" xfId="1254" xr:uid="{00000000-0005-0000-0000-0000C2010000}"/>
    <cellStyle name="Fixed2 - Type2" xfId="238" xr:uid="{00000000-0005-0000-0000-0000C3010000}"/>
    <cellStyle name="Good 2" xfId="1471" xr:uid="{00000000-0005-0000-0000-0000C4010000}"/>
    <cellStyle name="Heading 1 2" xfId="1255" xr:uid="{00000000-0005-0000-0000-0000C5010000}"/>
    <cellStyle name="Heading 1 3" xfId="1256" xr:uid="{00000000-0005-0000-0000-0000C6010000}"/>
    <cellStyle name="Heading 2 2" xfId="1257" xr:uid="{00000000-0005-0000-0000-0000C7010000}"/>
    <cellStyle name="Hyperlink 2" xfId="1472" xr:uid="{00000000-0005-0000-0000-0000C9010000}"/>
    <cellStyle name="Hyperlink 3" xfId="6976" xr:uid="{D72C1737-53D2-424D-AECE-7D9278B3A753}"/>
    <cellStyle name="Input 2" xfId="239" xr:uid="{00000000-0005-0000-0000-0000CA010000}"/>
    <cellStyle name="Input 2 2" xfId="240" xr:uid="{00000000-0005-0000-0000-0000CB010000}"/>
    <cellStyle name="Input 2 2 2" xfId="1473" xr:uid="{00000000-0005-0000-0000-0000CC010000}"/>
    <cellStyle name="Input 2 3" xfId="1474" xr:uid="{00000000-0005-0000-0000-0000CD010000}"/>
    <cellStyle name="Input 3" xfId="241" xr:uid="{00000000-0005-0000-0000-0000CE010000}"/>
    <cellStyle name="Input 3 2" xfId="1475" xr:uid="{00000000-0005-0000-0000-0000CF010000}"/>
    <cellStyle name="Input 3 2 2" xfId="2812" xr:uid="{EF4791D3-2837-44D6-9F1E-8B294D314839}"/>
    <cellStyle name="InputCells" xfId="242" xr:uid="{00000000-0005-0000-0000-0000D0010000}"/>
    <cellStyle name="Komma 2" xfId="1476" xr:uid="{00000000-0005-0000-0000-0000D1010000}"/>
    <cellStyle name="Komma 2 2" xfId="2813" xr:uid="{3B8F8072-1FFC-430B-A0F4-6C721347CCFC}"/>
    <cellStyle name="Komma 3" xfId="2814" xr:uid="{074034F4-947A-4275-9599-349D952D4503}"/>
    <cellStyle name="Komma 3 2" xfId="4548" xr:uid="{7A437492-B734-4BCC-8E9E-E00AA9D364D2}"/>
    <cellStyle name="Komma 3 3" xfId="5829" xr:uid="{26212406-E667-4EBB-99D9-0462CD66396B}"/>
    <cellStyle name="Kontroller celle" xfId="1477" xr:uid="{00000000-0005-0000-0000-0000D2010000}"/>
    <cellStyle name="Kontroller celle 2" xfId="2815" xr:uid="{EF563239-A846-4A75-B4EB-742116F49614}"/>
    <cellStyle name="Link 2" xfId="2816" xr:uid="{8FE95863-50C7-473F-BFE4-6B40BE51BFA1}"/>
    <cellStyle name="Markeringsfarve1" xfId="1478" xr:uid="{00000000-0005-0000-0000-0000D3010000}"/>
    <cellStyle name="Markeringsfarve1 2" xfId="2817" xr:uid="{9174A573-A411-4F25-8E6E-D88B7A67C871}"/>
    <cellStyle name="Markeringsfarve2" xfId="1479" xr:uid="{00000000-0005-0000-0000-0000D4010000}"/>
    <cellStyle name="Markeringsfarve2 2" xfId="2818" xr:uid="{934FF41D-523B-4BF6-8FF2-6FEEE49E8FEE}"/>
    <cellStyle name="Markeringsfarve3" xfId="1480" xr:uid="{00000000-0005-0000-0000-0000D5010000}"/>
    <cellStyle name="Markeringsfarve3 2" xfId="2819" xr:uid="{4D22709D-6B1B-4EAC-853D-701431AF4CB1}"/>
    <cellStyle name="Markeringsfarve4" xfId="1481" xr:uid="{00000000-0005-0000-0000-0000D6010000}"/>
    <cellStyle name="Markeringsfarve4 2" xfId="2820" xr:uid="{A8D99893-C516-43AF-9013-B091C9E6945F}"/>
    <cellStyle name="Markeringsfarve5" xfId="1482" xr:uid="{00000000-0005-0000-0000-0000D7010000}"/>
    <cellStyle name="Markeringsfarve5 2" xfId="2821" xr:uid="{8403B1B9-6540-4934-87AF-75FA9FD50CB9}"/>
    <cellStyle name="Markeringsfarve6" xfId="1483" xr:uid="{00000000-0005-0000-0000-0000D8010000}"/>
    <cellStyle name="Markeringsfarve6 2" xfId="2822" xr:uid="{F09F4017-0BF0-41AE-BD29-43EEE77E5D56}"/>
    <cellStyle name="Migliaia [0] 10" xfId="243" xr:uid="{00000000-0005-0000-0000-0000D9010000}"/>
    <cellStyle name="Migliaia [0] 10 2" xfId="1484" xr:uid="{00000000-0005-0000-0000-0000DA010000}"/>
    <cellStyle name="Migliaia [0] 10 2 2" xfId="1485" xr:uid="{00000000-0005-0000-0000-0000DB010000}"/>
    <cellStyle name="Migliaia [0] 10 2 2 2" xfId="4551" xr:uid="{999B3FD6-67AE-44AB-907A-C4AFA58230E8}"/>
    <cellStyle name="Migliaia [0] 10 2 2 3" xfId="2825" xr:uid="{4A2A0D4B-26C8-409B-862C-0C1DB0D91680}"/>
    <cellStyle name="Migliaia [0] 10 2 3" xfId="4550" xr:uid="{CA0CB759-0B9A-45D6-A0AE-2F917C5081E3}"/>
    <cellStyle name="Migliaia [0] 10 2 4" xfId="5831" xr:uid="{7AEB3FF7-432E-44AA-8172-CE9C777C0198}"/>
    <cellStyle name="Migliaia [0] 10 2 5" xfId="2824" xr:uid="{56BAC4E8-C04D-4429-B195-E3FD40ABE7D3}"/>
    <cellStyle name="Migliaia [0] 10 3" xfId="1486" xr:uid="{00000000-0005-0000-0000-0000DC010000}"/>
    <cellStyle name="Migliaia [0] 10 3 2" xfId="4552" xr:uid="{E030A518-07C0-487F-9BD6-245C69FE5AA8}"/>
    <cellStyle name="Migliaia [0] 10 3 3" xfId="5832" xr:uid="{A664D942-F57E-411A-83AD-BBFC362ADD73}"/>
    <cellStyle name="Migliaia [0] 10 3 4" xfId="2826" xr:uid="{47FA5C3F-DCD9-4510-BDA4-730F76541B70}"/>
    <cellStyle name="Migliaia [0] 10 4" xfId="2827" xr:uid="{7CB6AC36-41A6-4376-BA12-9F99B415003A}"/>
    <cellStyle name="Migliaia [0] 10 4 2" xfId="4553" xr:uid="{42CAF7B4-D30F-4275-97DC-72D8FD76F764}"/>
    <cellStyle name="Migliaia [0] 10 4 3" xfId="5833" xr:uid="{9D19FBA8-D655-4015-8F82-2F1261C500C5}"/>
    <cellStyle name="Migliaia [0] 10 5" xfId="4549" xr:uid="{BCEB1AC9-0C9F-4486-8C45-0A9276028903}"/>
    <cellStyle name="Migliaia [0] 10 6" xfId="5830" xr:uid="{13C84C13-B035-47AE-AFE6-38877BACBA26}"/>
    <cellStyle name="Migliaia [0] 10 7" xfId="2823" xr:uid="{61A91452-1E55-4A98-80FE-70069A3AE398}"/>
    <cellStyle name="Migliaia [0] 11" xfId="244" xr:uid="{00000000-0005-0000-0000-0000DD010000}"/>
    <cellStyle name="Migliaia [0] 11 2" xfId="1487" xr:uid="{00000000-0005-0000-0000-0000DE010000}"/>
    <cellStyle name="Migliaia [0] 11 2 2" xfId="1488" xr:uid="{00000000-0005-0000-0000-0000DF010000}"/>
    <cellStyle name="Migliaia [0] 11 2 2 2" xfId="4556" xr:uid="{23E24C56-AEA8-4643-B43E-3036F456A968}"/>
    <cellStyle name="Migliaia [0] 11 2 2 3" xfId="2830" xr:uid="{764840E9-B2A5-47C9-96B6-BF71D57B73E0}"/>
    <cellStyle name="Migliaia [0] 11 2 3" xfId="4555" xr:uid="{493F877F-2E9F-4705-ACED-B510ADEFCC3A}"/>
    <cellStyle name="Migliaia [0] 11 2 4" xfId="5835" xr:uid="{CE80F89E-96EC-4755-ABBD-25897286F924}"/>
    <cellStyle name="Migliaia [0] 11 2 5" xfId="2829" xr:uid="{E593B6A2-C878-4D71-9452-E4317F029FF2}"/>
    <cellStyle name="Migliaia [0] 11 3" xfId="1489" xr:uid="{00000000-0005-0000-0000-0000E0010000}"/>
    <cellStyle name="Migliaia [0] 11 3 2" xfId="4557" xr:uid="{4F45E4F8-7A27-4FC4-9579-672B92584CD5}"/>
    <cellStyle name="Migliaia [0] 11 3 3" xfId="5836" xr:uid="{9E6DAAAF-7D03-4C4F-A45C-FB356F2B8D6F}"/>
    <cellStyle name="Migliaia [0] 11 3 4" xfId="2831" xr:uid="{0CA9844A-4371-4CB6-9E73-D18C81EB3EB8}"/>
    <cellStyle name="Migliaia [0] 11 4" xfId="2832" xr:uid="{2F2731B5-BD61-4E8F-B816-BDA9DBB55759}"/>
    <cellStyle name="Migliaia [0] 11 4 2" xfId="4558" xr:uid="{8544E5B5-9610-4D5E-A25A-031A731D95BD}"/>
    <cellStyle name="Migliaia [0] 11 4 3" xfId="5837" xr:uid="{7C2C0142-35DD-4656-97ED-44B09C2560A4}"/>
    <cellStyle name="Migliaia [0] 11 5" xfId="4554" xr:uid="{DFEB13CA-4012-4558-A3E4-8DFCB6B4784B}"/>
    <cellStyle name="Migliaia [0] 11 6" xfId="5834" xr:uid="{F191B135-8A2F-4D89-8C7E-3B7E08CB70FB}"/>
    <cellStyle name="Migliaia [0] 11 7" xfId="2828" xr:uid="{58B0FE29-850A-4580-97E4-0F16E310B732}"/>
    <cellStyle name="Migliaia [0] 12" xfId="245" xr:uid="{00000000-0005-0000-0000-0000E1010000}"/>
    <cellStyle name="Migliaia [0] 12 2" xfId="1490" xr:uid="{00000000-0005-0000-0000-0000E2010000}"/>
    <cellStyle name="Migliaia [0] 12 2 2" xfId="1491" xr:uid="{00000000-0005-0000-0000-0000E3010000}"/>
    <cellStyle name="Migliaia [0] 12 2 2 2" xfId="4561" xr:uid="{10A5570A-6DB3-4D72-954F-5F02503D261A}"/>
    <cellStyle name="Migliaia [0] 12 2 2 3" xfId="2835" xr:uid="{531F8008-F03F-46E7-95F0-49C85054C880}"/>
    <cellStyle name="Migliaia [0] 12 2 3" xfId="4560" xr:uid="{EC24913A-74EC-4D9B-8800-6114077B579C}"/>
    <cellStyle name="Migliaia [0] 12 2 4" xfId="5839" xr:uid="{FAB03C12-8009-4821-8474-7E56BB49616C}"/>
    <cellStyle name="Migliaia [0] 12 2 5" xfId="2834" xr:uid="{991B8689-4909-4645-A50A-0CE6E70C88F2}"/>
    <cellStyle name="Migliaia [0] 12 3" xfId="1492" xr:uid="{00000000-0005-0000-0000-0000E4010000}"/>
    <cellStyle name="Migliaia [0] 12 3 2" xfId="4562" xr:uid="{9B8EFC47-D882-4B05-9B6B-3048D7C90C16}"/>
    <cellStyle name="Migliaia [0] 12 3 3" xfId="5840" xr:uid="{303721FE-7B31-4311-B01E-B04D41D6AC62}"/>
    <cellStyle name="Migliaia [0] 12 3 4" xfId="2836" xr:uid="{7B69FA74-4B5B-487B-AA7E-0745D5A5CF56}"/>
    <cellStyle name="Migliaia [0] 12 4" xfId="2837" xr:uid="{3B749466-A29E-4335-A3B7-3D4672B57B9A}"/>
    <cellStyle name="Migliaia [0] 12 4 2" xfId="4563" xr:uid="{C7753B1D-1C34-4A30-B14C-36F3682D889B}"/>
    <cellStyle name="Migliaia [0] 12 4 3" xfId="5841" xr:uid="{F7D59A87-2DA1-43DE-A02C-8853FA03EBC5}"/>
    <cellStyle name="Migliaia [0] 12 5" xfId="4559" xr:uid="{990C6E4F-784B-4711-AB35-D0E15F9A54C7}"/>
    <cellStyle name="Migliaia [0] 12 6" xfId="5838" xr:uid="{544904AB-2049-4D94-9672-2E5FC2179FFC}"/>
    <cellStyle name="Migliaia [0] 12 7" xfId="2833" xr:uid="{8251F09E-C866-4E04-A61C-CA02C7D30EF3}"/>
    <cellStyle name="Migliaia [0] 13" xfId="246" xr:uid="{00000000-0005-0000-0000-0000E5010000}"/>
    <cellStyle name="Migliaia [0] 13 2" xfId="1493" xr:uid="{00000000-0005-0000-0000-0000E6010000}"/>
    <cellStyle name="Migliaia [0] 13 2 2" xfId="1494" xr:uid="{00000000-0005-0000-0000-0000E7010000}"/>
    <cellStyle name="Migliaia [0] 13 2 2 2" xfId="4566" xr:uid="{22A955E1-BEBD-46C5-A2BA-429E60A57550}"/>
    <cellStyle name="Migliaia [0] 13 2 2 3" xfId="2840" xr:uid="{2BD6047C-9890-41A6-B215-077D73343DA6}"/>
    <cellStyle name="Migliaia [0] 13 2 3" xfId="4565" xr:uid="{2AA102CB-5459-4977-8D27-116E6057F4AB}"/>
    <cellStyle name="Migliaia [0] 13 2 4" xfId="5843" xr:uid="{05522FDB-75D0-4E38-B8D1-A8C5C62D2260}"/>
    <cellStyle name="Migliaia [0] 13 2 5" xfId="2839" xr:uid="{6ED0F1EC-DEAE-4D28-98DE-8AEF01466F64}"/>
    <cellStyle name="Migliaia [0] 13 3" xfId="1495" xr:uid="{00000000-0005-0000-0000-0000E8010000}"/>
    <cellStyle name="Migliaia [0] 13 3 2" xfId="4567" xr:uid="{80644B9A-D30C-4E61-91AC-21DE9E960AF0}"/>
    <cellStyle name="Migliaia [0] 13 3 3" xfId="5844" xr:uid="{C19A80FE-D3A2-4D78-9792-C18C46D4F4E1}"/>
    <cellStyle name="Migliaia [0] 13 3 4" xfId="2841" xr:uid="{A2673999-0FDE-4D25-AA1C-129A443560CA}"/>
    <cellStyle name="Migliaia [0] 13 4" xfId="2842" xr:uid="{723AD6DC-79C1-44AF-8540-A3888F9770F3}"/>
    <cellStyle name="Migliaia [0] 13 4 2" xfId="4568" xr:uid="{95CAB4F8-932D-48A4-9A44-7411EA5F8638}"/>
    <cellStyle name="Migliaia [0] 13 4 3" xfId="5845" xr:uid="{02BDF1B5-77FB-47EA-ADB0-BE6A51EDC4B3}"/>
    <cellStyle name="Migliaia [0] 13 5" xfId="4564" xr:uid="{E90BE0A7-9E4D-451E-85C8-6695A8BA0BB1}"/>
    <cellStyle name="Migliaia [0] 13 6" xfId="5842" xr:uid="{212C7313-C6A8-4446-A528-BBEC49AB03AE}"/>
    <cellStyle name="Migliaia [0] 13 7" xfId="2838" xr:uid="{7808D493-6B0E-4594-9481-FFC3283BD970}"/>
    <cellStyle name="Migliaia [0] 14" xfId="247" xr:uid="{00000000-0005-0000-0000-0000E9010000}"/>
    <cellStyle name="Migliaia [0] 14 2" xfId="1496" xr:uid="{00000000-0005-0000-0000-0000EA010000}"/>
    <cellStyle name="Migliaia [0] 14 2 2" xfId="1497" xr:uid="{00000000-0005-0000-0000-0000EB010000}"/>
    <cellStyle name="Migliaia [0] 14 2 2 2" xfId="4571" xr:uid="{4B859229-5D16-49C7-8662-7DB5E915B04D}"/>
    <cellStyle name="Migliaia [0] 14 2 2 3" xfId="2845" xr:uid="{67AD4763-4FC5-4356-8372-B99F71F7F15B}"/>
    <cellStyle name="Migliaia [0] 14 2 3" xfId="4570" xr:uid="{706E171F-38F3-4276-BBBA-1E4A7F57691A}"/>
    <cellStyle name="Migliaia [0] 14 2 4" xfId="5847" xr:uid="{6A0F0231-28DD-4134-9FFE-140B9219FEAA}"/>
    <cellStyle name="Migliaia [0] 14 2 5" xfId="2844" xr:uid="{9CB4BD41-B5ED-4A8C-89E5-E0B9BFB162B4}"/>
    <cellStyle name="Migliaia [0] 14 3" xfId="1498" xr:uid="{00000000-0005-0000-0000-0000EC010000}"/>
    <cellStyle name="Migliaia [0] 14 3 2" xfId="4572" xr:uid="{3BD8CF32-A1F8-47EA-800F-A555EE7DD0ED}"/>
    <cellStyle name="Migliaia [0] 14 3 3" xfId="5848" xr:uid="{19BA2A60-42D9-4949-9CDE-EF976C477F4A}"/>
    <cellStyle name="Migliaia [0] 14 3 4" xfId="2846" xr:uid="{F1904C38-82FD-46AC-89CC-381E91BD65C0}"/>
    <cellStyle name="Migliaia [0] 14 4" xfId="2847" xr:uid="{5B8F95D6-E059-4E23-AE14-5C0127C487C7}"/>
    <cellStyle name="Migliaia [0] 14 4 2" xfId="4573" xr:uid="{ACD20E1E-8D79-46BF-8941-879447BDC5B1}"/>
    <cellStyle name="Migliaia [0] 14 4 3" xfId="5849" xr:uid="{AC166BDD-2F64-43F8-AD68-9A08C32B7F54}"/>
    <cellStyle name="Migliaia [0] 14 5" xfId="4569" xr:uid="{1E51847D-9162-4D4C-BDEA-44657EAAD08C}"/>
    <cellStyle name="Migliaia [0] 14 6" xfId="5846" xr:uid="{C5E7C4FC-D559-485A-B54A-E34324DF3DC5}"/>
    <cellStyle name="Migliaia [0] 14 7" xfId="2843" xr:uid="{FA0507C9-7694-48E4-9C1B-3840448FE102}"/>
    <cellStyle name="Migliaia [0] 15" xfId="248" xr:uid="{00000000-0005-0000-0000-0000ED010000}"/>
    <cellStyle name="Migliaia [0] 15 2" xfId="1499" xr:uid="{00000000-0005-0000-0000-0000EE010000}"/>
    <cellStyle name="Migliaia [0] 15 2 2" xfId="1500" xr:uid="{00000000-0005-0000-0000-0000EF010000}"/>
    <cellStyle name="Migliaia [0] 15 2 2 2" xfId="4576" xr:uid="{2CF2CC20-B1B1-40EB-A717-B447D3015A3C}"/>
    <cellStyle name="Migliaia [0] 15 2 2 3" xfId="2850" xr:uid="{B4386033-71A7-4FD1-BFD2-FE7F2F51D49F}"/>
    <cellStyle name="Migliaia [0] 15 2 3" xfId="4575" xr:uid="{873F8A1F-7632-4CDC-9129-8DF3C7C092AE}"/>
    <cellStyle name="Migliaia [0] 15 2 4" xfId="5851" xr:uid="{B3CC6D4A-D5E5-4610-9916-2CFEF82DA286}"/>
    <cellStyle name="Migliaia [0] 15 2 5" xfId="2849" xr:uid="{723DDF5C-E621-4F6C-A450-C482F512ECA8}"/>
    <cellStyle name="Migliaia [0] 15 3" xfId="1501" xr:uid="{00000000-0005-0000-0000-0000F0010000}"/>
    <cellStyle name="Migliaia [0] 15 3 2" xfId="4577" xr:uid="{87FC15DD-8648-4300-94B0-D31DBC0E6182}"/>
    <cellStyle name="Migliaia [0] 15 3 3" xfId="5852" xr:uid="{D9674381-51FB-4D46-A02F-DF04278FF65E}"/>
    <cellStyle name="Migliaia [0] 15 3 4" xfId="2851" xr:uid="{4DBAE9B9-3C6F-4BFD-846E-E8F36C51606C}"/>
    <cellStyle name="Migliaia [0] 15 4" xfId="2852" xr:uid="{01B6110A-7A8D-4FB2-B063-D4A75CFDC6E1}"/>
    <cellStyle name="Migliaia [0] 15 4 2" xfId="4578" xr:uid="{B1590FC4-568A-43D1-9E5F-7DCF91C67C56}"/>
    <cellStyle name="Migliaia [0] 15 4 3" xfId="5853" xr:uid="{539D3572-1822-4CEC-A7F3-6B6B19EA3DEA}"/>
    <cellStyle name="Migliaia [0] 15 5" xfId="4574" xr:uid="{B5100868-4EA1-4890-9B77-B418811CFD68}"/>
    <cellStyle name="Migliaia [0] 15 6" xfId="5850" xr:uid="{082127E1-11AC-42CF-8338-361B49A5E550}"/>
    <cellStyle name="Migliaia [0] 15 7" xfId="2848" xr:uid="{320658C5-3F48-43A9-99DB-57080F51EDB5}"/>
    <cellStyle name="Migliaia [0] 16" xfId="249" xr:uid="{00000000-0005-0000-0000-0000F1010000}"/>
    <cellStyle name="Migliaia [0] 16 2" xfId="1502" xr:uid="{00000000-0005-0000-0000-0000F2010000}"/>
    <cellStyle name="Migliaia [0] 16 2 2" xfId="1503" xr:uid="{00000000-0005-0000-0000-0000F3010000}"/>
    <cellStyle name="Migliaia [0] 16 2 2 2" xfId="4581" xr:uid="{42293C67-41CF-4FA5-960F-186CA322B323}"/>
    <cellStyle name="Migliaia [0] 16 2 2 3" xfId="2855" xr:uid="{7DFE3B25-2BBE-4754-B93B-2B4D3466CBE9}"/>
    <cellStyle name="Migliaia [0] 16 2 3" xfId="4580" xr:uid="{118DC9DF-979F-4883-BB66-9009AB29B3BF}"/>
    <cellStyle name="Migliaia [0] 16 2 4" xfId="5855" xr:uid="{9279FAE0-1441-43B7-8DE4-299CC35F871C}"/>
    <cellStyle name="Migliaia [0] 16 2 5" xfId="2854" xr:uid="{5DB5DB4F-0935-4C0F-8308-93F1F6AE441C}"/>
    <cellStyle name="Migliaia [0] 16 3" xfId="1504" xr:uid="{00000000-0005-0000-0000-0000F4010000}"/>
    <cellStyle name="Migliaia [0] 16 3 2" xfId="4582" xr:uid="{5AF2D3C7-CC2C-4B00-93C0-9E77A872BFEE}"/>
    <cellStyle name="Migliaia [0] 16 3 3" xfId="5856" xr:uid="{6D1A37DA-7FEC-457F-B6CF-6C19FA5A59D2}"/>
    <cellStyle name="Migliaia [0] 16 3 4" xfId="2856" xr:uid="{2663A5EB-FC83-49A6-AE4C-5519AF05CD01}"/>
    <cellStyle name="Migliaia [0] 16 4" xfId="2857" xr:uid="{2BC7E25F-7FC4-4735-B03B-A633849DF74D}"/>
    <cellStyle name="Migliaia [0] 16 4 2" xfId="4583" xr:uid="{17E3B84D-33A7-44A6-8624-C6ACE3024BD8}"/>
    <cellStyle name="Migliaia [0] 16 4 3" xfId="5857" xr:uid="{A67C460F-F99E-47EA-B49B-4848AFA75DA4}"/>
    <cellStyle name="Migliaia [0] 16 5" xfId="4579" xr:uid="{B9F4973C-0DA8-4C34-AF44-321695546224}"/>
    <cellStyle name="Migliaia [0] 16 6" xfId="5854" xr:uid="{C9808045-6E27-4000-8651-4EC8EA5BEC2D}"/>
    <cellStyle name="Migliaia [0] 16 7" xfId="2853" xr:uid="{B959A1C6-9D3F-4F0A-800F-2D7566A28395}"/>
    <cellStyle name="Migliaia [0] 17" xfId="250" xr:uid="{00000000-0005-0000-0000-0000F5010000}"/>
    <cellStyle name="Migliaia [0] 17 2" xfId="1505" xr:uid="{00000000-0005-0000-0000-0000F6010000}"/>
    <cellStyle name="Migliaia [0] 17 2 2" xfId="1506" xr:uid="{00000000-0005-0000-0000-0000F7010000}"/>
    <cellStyle name="Migliaia [0] 17 2 2 2" xfId="4586" xr:uid="{F1FBBD86-94CA-4B9B-9DC5-FBDD765BB64A}"/>
    <cellStyle name="Migliaia [0] 17 2 2 3" xfId="2860" xr:uid="{9950277F-9D4C-499C-AEDB-4955E596D37D}"/>
    <cellStyle name="Migliaia [0] 17 2 3" xfId="4585" xr:uid="{E34047E6-CC60-49F4-912F-5CC30B295292}"/>
    <cellStyle name="Migliaia [0] 17 2 4" xfId="5859" xr:uid="{5380DA51-669E-4756-9E77-9DAFB60A64A3}"/>
    <cellStyle name="Migliaia [0] 17 2 5" xfId="2859" xr:uid="{3469B607-9104-4372-9C79-57A915B5CFC6}"/>
    <cellStyle name="Migliaia [0] 17 3" xfId="1507" xr:uid="{00000000-0005-0000-0000-0000F8010000}"/>
    <cellStyle name="Migliaia [0] 17 3 2" xfId="4587" xr:uid="{14C121D0-B4DA-4EBF-8630-EF82BE993059}"/>
    <cellStyle name="Migliaia [0] 17 3 3" xfId="5860" xr:uid="{DDF2A1B8-D9C9-4B31-9B78-D1C6D62D34C6}"/>
    <cellStyle name="Migliaia [0] 17 3 4" xfId="2861" xr:uid="{2D1A1BFB-4086-42AD-B1D1-1C2254173431}"/>
    <cellStyle name="Migliaia [0] 17 4" xfId="2862" xr:uid="{BDE0EA76-A509-4E7F-BB3F-D3D726ACD764}"/>
    <cellStyle name="Migliaia [0] 17 4 2" xfId="4588" xr:uid="{F7B3D99D-EB1C-4485-BDC8-3111557CDD00}"/>
    <cellStyle name="Migliaia [0] 17 4 3" xfId="5861" xr:uid="{14AB56A1-3C05-4162-9377-B8E9D88DB402}"/>
    <cellStyle name="Migliaia [0] 17 5" xfId="4584" xr:uid="{FDF3D697-A78F-4D9F-98F6-D63E0EF9F157}"/>
    <cellStyle name="Migliaia [0] 17 6" xfId="5858" xr:uid="{7687D6DC-C27C-4423-A9B5-931BD7065F74}"/>
    <cellStyle name="Migliaia [0] 17 7" xfId="2858" xr:uid="{7D91B9B4-FD1D-4560-82FF-7748BCDB0C53}"/>
    <cellStyle name="Migliaia [0] 18" xfId="251" xr:uid="{00000000-0005-0000-0000-0000F9010000}"/>
    <cellStyle name="Migliaia [0] 18 2" xfId="1508" xr:uid="{00000000-0005-0000-0000-0000FA010000}"/>
    <cellStyle name="Migliaia [0] 18 2 2" xfId="1509" xr:uid="{00000000-0005-0000-0000-0000FB010000}"/>
    <cellStyle name="Migliaia [0] 18 2 2 2" xfId="4591" xr:uid="{F505F408-46B4-43A6-80A3-90FAA0F025D3}"/>
    <cellStyle name="Migliaia [0] 18 2 2 3" xfId="2865" xr:uid="{A22E6125-3EFB-42B0-87DC-B40D706D6A1C}"/>
    <cellStyle name="Migliaia [0] 18 2 3" xfId="4590" xr:uid="{13429661-C425-45F6-90A2-866C2FDC7EF0}"/>
    <cellStyle name="Migliaia [0] 18 2 4" xfId="5863" xr:uid="{63FD39A2-DDBF-4E70-AB7F-6C0E93707D1C}"/>
    <cellStyle name="Migliaia [0] 18 2 5" xfId="2864" xr:uid="{61DD176E-D810-443E-8FCD-8DCFE10B37CF}"/>
    <cellStyle name="Migliaia [0] 18 3" xfId="1510" xr:uid="{00000000-0005-0000-0000-0000FC010000}"/>
    <cellStyle name="Migliaia [0] 18 3 2" xfId="4592" xr:uid="{1797A264-FBC6-4482-9D92-A6B54AAE14DC}"/>
    <cellStyle name="Migliaia [0] 18 3 3" xfId="5864" xr:uid="{98B6DE05-E60F-438C-8707-4097884BF390}"/>
    <cellStyle name="Migliaia [0] 18 3 4" xfId="2866" xr:uid="{5322999B-0CDA-487C-B58D-AF0050E74636}"/>
    <cellStyle name="Migliaia [0] 18 4" xfId="2867" xr:uid="{C26C3942-7771-4D14-9CE8-AB97671F23E7}"/>
    <cellStyle name="Migliaia [0] 18 4 2" xfId="4593" xr:uid="{00AABA45-ABB0-4A6B-99D5-8CFACC41315E}"/>
    <cellStyle name="Migliaia [0] 18 4 3" xfId="5865" xr:uid="{01AB2B8E-950A-40E9-95B8-8B9E7AD29E5E}"/>
    <cellStyle name="Migliaia [0] 18 5" xfId="4589" xr:uid="{8E4BAA47-B919-490B-A7D4-01359FF6CF58}"/>
    <cellStyle name="Migliaia [0] 18 6" xfId="5862" xr:uid="{D5C4B93D-77EC-4134-8FF8-34E07775EE3E}"/>
    <cellStyle name="Migliaia [0] 18 7" xfId="2863" xr:uid="{DD37CF0F-097D-4274-8F7B-6C89475AA05A}"/>
    <cellStyle name="Migliaia [0] 19" xfId="252" xr:uid="{00000000-0005-0000-0000-0000FD010000}"/>
    <cellStyle name="Migliaia [0] 19 2" xfId="1511" xr:uid="{00000000-0005-0000-0000-0000FE010000}"/>
    <cellStyle name="Migliaia [0] 19 2 2" xfId="1512" xr:uid="{00000000-0005-0000-0000-0000FF010000}"/>
    <cellStyle name="Migliaia [0] 19 2 2 2" xfId="4596" xr:uid="{5356398C-A651-4D19-8C07-B176DA22E8F7}"/>
    <cellStyle name="Migliaia [0] 19 2 2 3" xfId="2870" xr:uid="{E3E17C4D-34A8-4528-A88B-5C1E5307A0BF}"/>
    <cellStyle name="Migliaia [0] 19 2 3" xfId="4595" xr:uid="{40B5E304-7698-4E99-9C70-58EAD436BBA9}"/>
    <cellStyle name="Migliaia [0] 19 2 4" xfId="5867" xr:uid="{F12D0934-D320-4614-B905-91DCC1899198}"/>
    <cellStyle name="Migliaia [0] 19 2 5" xfId="2869" xr:uid="{65F382B3-2DDE-4CAF-BDA8-B0148BB8953F}"/>
    <cellStyle name="Migliaia [0] 19 3" xfId="1513" xr:uid="{00000000-0005-0000-0000-000000020000}"/>
    <cellStyle name="Migliaia [0] 19 3 2" xfId="4597" xr:uid="{B6FEC387-C1AE-4CAF-885B-B1692C07FAEF}"/>
    <cellStyle name="Migliaia [0] 19 3 3" xfId="5868" xr:uid="{A4081059-7674-4794-93F1-40CD361D0383}"/>
    <cellStyle name="Migliaia [0] 19 3 4" xfId="2871" xr:uid="{12AB1581-2A95-4546-B214-7E38BB96C26E}"/>
    <cellStyle name="Migliaia [0] 19 4" xfId="2872" xr:uid="{AFCEB89A-DD55-4599-80ED-151B98AA9A5A}"/>
    <cellStyle name="Migliaia [0] 19 4 2" xfId="4598" xr:uid="{923C6A1A-9C63-4187-8639-E23A93D47026}"/>
    <cellStyle name="Migliaia [0] 19 4 3" xfId="5869" xr:uid="{604F9DF5-5E35-49DC-93AA-F4C152CC4DFA}"/>
    <cellStyle name="Migliaia [0] 19 5" xfId="4594" xr:uid="{5E1F27F8-0D36-4D21-830A-59B617EA311F}"/>
    <cellStyle name="Migliaia [0] 19 6" xfId="5866" xr:uid="{435F2CA6-0C35-4118-86A8-230721F2278A}"/>
    <cellStyle name="Migliaia [0] 19 7" xfId="2868" xr:uid="{EEB27739-E584-4494-A640-FE53D3149E08}"/>
    <cellStyle name="Migliaia [0] 2" xfId="253" xr:uid="{00000000-0005-0000-0000-000001020000}"/>
    <cellStyle name="Migliaia [0] 2 2" xfId="1514" xr:uid="{00000000-0005-0000-0000-000002020000}"/>
    <cellStyle name="Migliaia [0] 2 2 2" xfId="1515" xr:uid="{00000000-0005-0000-0000-000003020000}"/>
    <cellStyle name="Migliaia [0] 2 2 2 2" xfId="4601" xr:uid="{F9DF5DF2-E6E9-4871-AF91-8AC0E3A655B6}"/>
    <cellStyle name="Migliaia [0] 2 2 2 3" xfId="2875" xr:uid="{765F5C51-ECC4-4806-BE3F-C42227B1D082}"/>
    <cellStyle name="Migliaia [0] 2 2 3" xfId="4600" xr:uid="{47F78B4F-B1F9-42B5-BEAA-F5102EB58557}"/>
    <cellStyle name="Migliaia [0] 2 2 4" xfId="5871" xr:uid="{9A672F3E-0C3F-49EC-B9A4-6FF5E7D47D44}"/>
    <cellStyle name="Migliaia [0] 2 2 5" xfId="2874" xr:uid="{F42E8338-90B5-420E-8F31-26443C4878CF}"/>
    <cellStyle name="Migliaia [0] 2 3" xfId="1516" xr:uid="{00000000-0005-0000-0000-000004020000}"/>
    <cellStyle name="Migliaia [0] 2 3 2" xfId="4602" xr:uid="{9E82E883-FF98-46BA-957F-1A673D16F561}"/>
    <cellStyle name="Migliaia [0] 2 3 3" xfId="5872" xr:uid="{1F2E59E2-85A7-428F-9F2E-FA425B16EF1F}"/>
    <cellStyle name="Migliaia [0] 2 3 4" xfId="2876" xr:uid="{94790294-20A6-44B3-80CD-84B38E881449}"/>
    <cellStyle name="Migliaia [0] 2 4" xfId="2877" xr:uid="{51B5AC5F-46C9-43C4-9596-74D34DC4C39E}"/>
    <cellStyle name="Migliaia [0] 2 4 2" xfId="4603" xr:uid="{493ACE53-F27E-487D-A611-5A1B905F1C2B}"/>
    <cellStyle name="Migliaia [0] 2 4 3" xfId="5873" xr:uid="{F0775D07-6571-4F67-A263-DE5495F4DFEB}"/>
    <cellStyle name="Migliaia [0] 2 5" xfId="4599" xr:uid="{869155F0-6455-49D2-BE20-04EACF6AE4A0}"/>
    <cellStyle name="Migliaia [0] 2 6" xfId="5870" xr:uid="{0A6F5C26-E0D3-491A-B70D-1AAEEA6CE942}"/>
    <cellStyle name="Migliaia [0] 2 7" xfId="2873" xr:uid="{AEAEA709-F113-4B9A-AD16-BCFA3D549B09}"/>
    <cellStyle name="Migliaia [0] 20" xfId="254" xr:uid="{00000000-0005-0000-0000-000005020000}"/>
    <cellStyle name="Migliaia [0] 20 2" xfId="1517" xr:uid="{00000000-0005-0000-0000-000006020000}"/>
    <cellStyle name="Migliaia [0] 20 2 2" xfId="1518" xr:uid="{00000000-0005-0000-0000-000007020000}"/>
    <cellStyle name="Migliaia [0] 20 2 2 2" xfId="4606" xr:uid="{52A86C9F-F69F-4E2E-8052-D3615F821DCE}"/>
    <cellStyle name="Migliaia [0] 20 2 2 3" xfId="2880" xr:uid="{0EBE50B9-81AB-4B9C-AC37-4B0221795BE5}"/>
    <cellStyle name="Migliaia [0] 20 2 3" xfId="4605" xr:uid="{EC9EBDDA-F0F5-4D46-9836-3C974E17BC16}"/>
    <cellStyle name="Migliaia [0] 20 2 4" xfId="5875" xr:uid="{6E765C4A-F353-4E58-9DFA-485D4C803AFA}"/>
    <cellStyle name="Migliaia [0] 20 2 5" xfId="2879" xr:uid="{C126D240-A4F0-4AF9-BDB0-C53E71A62866}"/>
    <cellStyle name="Migliaia [0] 20 3" xfId="1519" xr:uid="{00000000-0005-0000-0000-000008020000}"/>
    <cellStyle name="Migliaia [0] 20 3 2" xfId="4607" xr:uid="{D4583889-12CC-4DDE-94A5-87BC78D061F9}"/>
    <cellStyle name="Migliaia [0] 20 3 3" xfId="5876" xr:uid="{63565DD2-2723-4171-B4F7-5AE7BDBA5573}"/>
    <cellStyle name="Migliaia [0] 20 3 4" xfId="2881" xr:uid="{64AE63C1-0B94-4485-A269-78EAB0B89268}"/>
    <cellStyle name="Migliaia [0] 20 4" xfId="2882" xr:uid="{1FAEDA49-C93A-4B4F-A77E-0AB9AEFF4EDA}"/>
    <cellStyle name="Migliaia [0] 20 4 2" xfId="4608" xr:uid="{A9A52AF6-7F88-4525-A7AA-62344FC314FF}"/>
    <cellStyle name="Migliaia [0] 20 4 3" xfId="5877" xr:uid="{19C71ECC-7AA7-42C0-9E97-314E7E80EEF7}"/>
    <cellStyle name="Migliaia [0] 20 5" xfId="4604" xr:uid="{833261F3-9554-486B-98FE-9383D34F9773}"/>
    <cellStyle name="Migliaia [0] 20 6" xfId="5874" xr:uid="{D8814754-014C-406A-935E-8C5F32EB63AE}"/>
    <cellStyle name="Migliaia [0] 20 7" xfId="2878" xr:uid="{68FF80A9-D920-41D9-9142-D0CEC8DDEAC1}"/>
    <cellStyle name="Migliaia [0] 21" xfId="255" xr:uid="{00000000-0005-0000-0000-000009020000}"/>
    <cellStyle name="Migliaia [0] 21 2" xfId="1520" xr:uid="{00000000-0005-0000-0000-00000A020000}"/>
    <cellStyle name="Migliaia [0] 21 2 2" xfId="1521" xr:uid="{00000000-0005-0000-0000-00000B020000}"/>
    <cellStyle name="Migliaia [0] 21 2 2 2" xfId="4611" xr:uid="{9687E629-5B31-432A-81A3-28B134626BD6}"/>
    <cellStyle name="Migliaia [0] 21 2 2 3" xfId="2885" xr:uid="{94AF720E-573A-42F3-B8D4-13FA00DF4623}"/>
    <cellStyle name="Migliaia [0] 21 2 3" xfId="4610" xr:uid="{B9FDA454-756D-491C-8D16-21409F98C66B}"/>
    <cellStyle name="Migliaia [0] 21 2 4" xfId="5879" xr:uid="{A3B07057-FAFF-4CB3-B3AD-CA47116F49C3}"/>
    <cellStyle name="Migliaia [0] 21 2 5" xfId="2884" xr:uid="{B6280AB1-31AB-4966-BFD9-558C77E56D40}"/>
    <cellStyle name="Migliaia [0] 21 3" xfId="1522" xr:uid="{00000000-0005-0000-0000-00000C020000}"/>
    <cellStyle name="Migliaia [0] 21 3 2" xfId="4612" xr:uid="{34C2D4B4-14C7-4CEE-B7C9-469FEA948EFA}"/>
    <cellStyle name="Migliaia [0] 21 3 3" xfId="5880" xr:uid="{BD80BF2C-43E4-42E3-97B9-D80B604EF368}"/>
    <cellStyle name="Migliaia [0] 21 3 4" xfId="2886" xr:uid="{6B5F1699-B7BC-4625-8382-9E9B19A2D521}"/>
    <cellStyle name="Migliaia [0] 21 4" xfId="2887" xr:uid="{7936A33C-7DCC-4216-B1F3-D4463CCC128B}"/>
    <cellStyle name="Migliaia [0] 21 4 2" xfId="4613" xr:uid="{236D8E76-482A-4EC0-A82C-73AE2A083677}"/>
    <cellStyle name="Migliaia [0] 21 4 3" xfId="5881" xr:uid="{0FD52519-B445-42C1-B467-A2078659FF40}"/>
    <cellStyle name="Migliaia [0] 21 5" xfId="4609" xr:uid="{9F93D2EE-765D-4397-B20F-D0FD0C7FE61A}"/>
    <cellStyle name="Migliaia [0] 21 6" xfId="5878" xr:uid="{F6A5D844-98A9-4D2A-AAAD-5AEB1EF60BF1}"/>
    <cellStyle name="Migliaia [0] 21 7" xfId="2883" xr:uid="{790434CC-2483-4923-944A-461B5F3AC189}"/>
    <cellStyle name="Migliaia [0] 22" xfId="256" xr:uid="{00000000-0005-0000-0000-00000D020000}"/>
    <cellStyle name="Migliaia [0] 22 2" xfId="1523" xr:uid="{00000000-0005-0000-0000-00000E020000}"/>
    <cellStyle name="Migliaia [0] 22 2 2" xfId="1524" xr:uid="{00000000-0005-0000-0000-00000F020000}"/>
    <cellStyle name="Migliaia [0] 22 2 2 2" xfId="4616" xr:uid="{B5D4F39A-BA8E-4FE8-807E-6CAE07E59422}"/>
    <cellStyle name="Migliaia [0] 22 2 2 3" xfId="2890" xr:uid="{DA1163DD-253D-4FE0-89F2-86D37E113841}"/>
    <cellStyle name="Migliaia [0] 22 2 3" xfId="4615" xr:uid="{9BA79069-BE74-4BA1-A1D8-F36935A706D5}"/>
    <cellStyle name="Migliaia [0] 22 2 4" xfId="5883" xr:uid="{BC508E27-EAA5-45AA-BA25-45CD889FDB65}"/>
    <cellStyle name="Migliaia [0] 22 2 5" xfId="2889" xr:uid="{84D46921-BD7F-49F2-B1B8-5B039C56710A}"/>
    <cellStyle name="Migliaia [0] 22 3" xfId="1525" xr:uid="{00000000-0005-0000-0000-000010020000}"/>
    <cellStyle name="Migliaia [0] 22 3 2" xfId="4617" xr:uid="{61DC8A04-8F28-498E-B8A7-A3B3AF59BAD9}"/>
    <cellStyle name="Migliaia [0] 22 3 3" xfId="5884" xr:uid="{54549013-CFDD-493F-B37C-13E6C414BC33}"/>
    <cellStyle name="Migliaia [0] 22 3 4" xfId="2891" xr:uid="{974AB3C2-2AA2-4374-BD93-F0C452995971}"/>
    <cellStyle name="Migliaia [0] 22 4" xfId="2892" xr:uid="{27F8AC92-1811-47A6-87C5-7190B8637D25}"/>
    <cellStyle name="Migliaia [0] 22 4 2" xfId="4618" xr:uid="{4EB8EEFE-B6BE-4865-AD8C-19DD2D2ACD36}"/>
    <cellStyle name="Migliaia [0] 22 4 3" xfId="5885" xr:uid="{ECBF6CE6-E0AD-4863-A0C9-DC42589019B7}"/>
    <cellStyle name="Migliaia [0] 22 5" xfId="4614" xr:uid="{493BC48E-8DEB-4B59-98C7-1A53F84F40C5}"/>
    <cellStyle name="Migliaia [0] 22 6" xfId="5882" xr:uid="{0F0F2605-A312-412C-9EA2-DD692EEB6E05}"/>
    <cellStyle name="Migliaia [0] 22 7" xfId="2888" xr:uid="{275B432B-F039-4594-B076-18A2626599DE}"/>
    <cellStyle name="Migliaia [0] 23" xfId="257" xr:uid="{00000000-0005-0000-0000-000011020000}"/>
    <cellStyle name="Migliaia [0] 23 2" xfId="1526" xr:uid="{00000000-0005-0000-0000-000012020000}"/>
    <cellStyle name="Migliaia [0] 23 2 2" xfId="1527" xr:uid="{00000000-0005-0000-0000-000013020000}"/>
    <cellStyle name="Migliaia [0] 23 2 2 2" xfId="4621" xr:uid="{4FE6D637-F9C3-4AE5-9ED5-ACACCED297D9}"/>
    <cellStyle name="Migliaia [0] 23 2 2 3" xfId="2895" xr:uid="{9CE2E36E-D147-4148-BFC5-79614950684C}"/>
    <cellStyle name="Migliaia [0] 23 2 3" xfId="4620" xr:uid="{FCF050C4-29F8-4F32-995E-65709AC477A6}"/>
    <cellStyle name="Migliaia [0] 23 2 4" xfId="5887" xr:uid="{9051ECFD-F5B1-4A3B-A893-4DA54F705A78}"/>
    <cellStyle name="Migliaia [0] 23 2 5" xfId="2894" xr:uid="{386DB2EC-2787-4D83-AFFF-184865DF4D0C}"/>
    <cellStyle name="Migliaia [0] 23 3" xfId="1528" xr:uid="{00000000-0005-0000-0000-000014020000}"/>
    <cellStyle name="Migliaia [0] 23 3 2" xfId="4622" xr:uid="{8BD72E37-8176-4022-B225-C1DD5676741A}"/>
    <cellStyle name="Migliaia [0] 23 3 3" xfId="5888" xr:uid="{48A0B89F-D314-41C4-BE3B-318EABD43A82}"/>
    <cellStyle name="Migliaia [0] 23 3 4" xfId="2896" xr:uid="{B67A61FA-9570-4615-94C7-6DCED64E611F}"/>
    <cellStyle name="Migliaia [0] 23 4" xfId="2897" xr:uid="{10B569CA-9A84-45AC-B237-C0BCCDC3D4E5}"/>
    <cellStyle name="Migliaia [0] 23 4 2" xfId="4623" xr:uid="{33CBD4C4-C7AF-4D77-B832-D77E27264A87}"/>
    <cellStyle name="Migliaia [0] 23 4 3" xfId="5889" xr:uid="{61FAC30A-E6C3-4A6C-A5F6-2B28FEB222A2}"/>
    <cellStyle name="Migliaia [0] 23 5" xfId="4619" xr:uid="{14B248BD-A24B-4D34-90FD-FC29C50CFC28}"/>
    <cellStyle name="Migliaia [0] 23 6" xfId="5886" xr:uid="{54640D8F-1667-4DE6-A3E8-F9C6FE39AFC4}"/>
    <cellStyle name="Migliaia [0] 23 7" xfId="2893" xr:uid="{A0148927-F9EC-4B1E-8136-48B677D2B0F4}"/>
    <cellStyle name="Migliaia [0] 24" xfId="258" xr:uid="{00000000-0005-0000-0000-000015020000}"/>
    <cellStyle name="Migliaia [0] 24 2" xfId="1529" xr:uid="{00000000-0005-0000-0000-000016020000}"/>
    <cellStyle name="Migliaia [0] 24 2 2" xfId="1530" xr:uid="{00000000-0005-0000-0000-000017020000}"/>
    <cellStyle name="Migliaia [0] 24 2 2 2" xfId="4626" xr:uid="{C77C53CF-7519-41ED-9CF0-FE8E538030B6}"/>
    <cellStyle name="Migliaia [0] 24 2 2 3" xfId="2900" xr:uid="{516691FE-B859-46E3-8E1F-C01E834174B7}"/>
    <cellStyle name="Migliaia [0] 24 2 3" xfId="4625" xr:uid="{7F979F7E-0193-48D9-A4E5-E5D5428B9E6F}"/>
    <cellStyle name="Migliaia [0] 24 2 4" xfId="5891" xr:uid="{321D71A6-96F0-4CEA-8BBE-6D80A7ED6033}"/>
    <cellStyle name="Migliaia [0] 24 2 5" xfId="2899" xr:uid="{52FEDE21-808D-42CA-BBE6-FF253036C656}"/>
    <cellStyle name="Migliaia [0] 24 3" xfId="1531" xr:uid="{00000000-0005-0000-0000-000018020000}"/>
    <cellStyle name="Migliaia [0] 24 3 2" xfId="4627" xr:uid="{B2FD12AF-5E14-42FD-9661-F7CB5D0D7FEE}"/>
    <cellStyle name="Migliaia [0] 24 3 3" xfId="5892" xr:uid="{BB93BE86-7A60-45B5-82ED-230B923BC7E9}"/>
    <cellStyle name="Migliaia [0] 24 3 4" xfId="2901" xr:uid="{FE9454FA-D653-4B9C-81DD-3E1D48544ECD}"/>
    <cellStyle name="Migliaia [0] 24 4" xfId="2902" xr:uid="{BB9FCC56-1F21-498C-A15C-98BC57644022}"/>
    <cellStyle name="Migliaia [0] 24 4 2" xfId="4628" xr:uid="{BA478609-1B24-4B54-A941-36802CF89326}"/>
    <cellStyle name="Migliaia [0] 24 4 3" xfId="5893" xr:uid="{312D4EAC-0725-4729-8A71-EBC7C67E8D0B}"/>
    <cellStyle name="Migliaia [0] 24 5" xfId="4624" xr:uid="{779612A4-8552-4A40-963D-8AF4DE18FBBF}"/>
    <cellStyle name="Migliaia [0] 24 6" xfId="5890" xr:uid="{8D2E8A9B-7663-4958-BEED-12B3C716EB5B}"/>
    <cellStyle name="Migliaia [0] 24 7" xfId="2898" xr:uid="{E90FC525-A8E2-4B4C-87EA-9E4F1BD20788}"/>
    <cellStyle name="Migliaia [0] 25" xfId="259" xr:uid="{00000000-0005-0000-0000-000019020000}"/>
    <cellStyle name="Migliaia [0] 25 2" xfId="1532" xr:uid="{00000000-0005-0000-0000-00001A020000}"/>
    <cellStyle name="Migliaia [0] 25 2 2" xfId="1533" xr:uid="{00000000-0005-0000-0000-00001B020000}"/>
    <cellStyle name="Migliaia [0] 25 2 2 2" xfId="4631" xr:uid="{B5090DFC-94E0-4AD8-A0EE-2515F0FC8078}"/>
    <cellStyle name="Migliaia [0] 25 2 2 3" xfId="2905" xr:uid="{72832195-2E4E-494D-910D-948462742A51}"/>
    <cellStyle name="Migliaia [0] 25 2 3" xfId="4630" xr:uid="{6AD32FF7-4E45-4DDB-8E81-3611D06093CB}"/>
    <cellStyle name="Migliaia [0] 25 2 4" xfId="5895" xr:uid="{B7DC6B56-1DF2-4F63-8C2C-E13F0596504A}"/>
    <cellStyle name="Migliaia [0] 25 2 5" xfId="2904" xr:uid="{683094E8-88C4-4D53-A75F-AC1D737D827C}"/>
    <cellStyle name="Migliaia [0] 25 3" xfId="1534" xr:uid="{00000000-0005-0000-0000-00001C020000}"/>
    <cellStyle name="Migliaia [0] 25 3 2" xfId="4632" xr:uid="{8A2E62A2-F2A6-4CBC-A98F-D17C0E7F31F3}"/>
    <cellStyle name="Migliaia [0] 25 3 3" xfId="5896" xr:uid="{6439D134-E3F6-4CF6-8CC3-A1BECA5312CA}"/>
    <cellStyle name="Migliaia [0] 25 3 4" xfId="2906" xr:uid="{886FB4BD-9996-4294-A612-603012C3814A}"/>
    <cellStyle name="Migliaia [0] 25 4" xfId="2907" xr:uid="{9CA1A7A0-1B29-4C12-B344-92D3AF42243C}"/>
    <cellStyle name="Migliaia [0] 25 4 2" xfId="4633" xr:uid="{9089F64D-A916-4951-85ED-98A8528F7579}"/>
    <cellStyle name="Migliaia [0] 25 4 3" xfId="5897" xr:uid="{90E61FAE-622A-4D77-B697-ADC435DEAE8B}"/>
    <cellStyle name="Migliaia [0] 25 5" xfId="4629" xr:uid="{72CEC4A6-2C5B-4D51-BE2B-2546A28A34ED}"/>
    <cellStyle name="Migliaia [0] 25 6" xfId="5894" xr:uid="{B7412778-5E28-471E-A2C6-9E06BDF454DA}"/>
    <cellStyle name="Migliaia [0] 25 7" xfId="2903" xr:uid="{68509254-141A-4CF8-90A9-D31EEE7B995D}"/>
    <cellStyle name="Migliaia [0] 26" xfId="260" xr:uid="{00000000-0005-0000-0000-00001D020000}"/>
    <cellStyle name="Migliaia [0] 26 2" xfId="1535" xr:uid="{00000000-0005-0000-0000-00001E020000}"/>
    <cellStyle name="Migliaia [0] 26 2 2" xfId="1536" xr:uid="{00000000-0005-0000-0000-00001F020000}"/>
    <cellStyle name="Migliaia [0] 26 2 2 2" xfId="4636" xr:uid="{B9737711-EAE5-4553-BF69-AAFE002D06FF}"/>
    <cellStyle name="Migliaia [0] 26 2 2 3" xfId="2910" xr:uid="{B947241E-5F32-4FA0-A20E-298939BF750B}"/>
    <cellStyle name="Migliaia [0] 26 2 3" xfId="4635" xr:uid="{4877A6E5-0802-4165-B18E-53F75344AEF6}"/>
    <cellStyle name="Migliaia [0] 26 2 4" xfId="5899" xr:uid="{C44FDFA2-4A11-4B6F-A503-2E3D5460EC6B}"/>
    <cellStyle name="Migliaia [0] 26 2 5" xfId="2909" xr:uid="{9DEFA30B-B672-429F-BBB7-2065589B627B}"/>
    <cellStyle name="Migliaia [0] 26 3" xfId="1537" xr:uid="{00000000-0005-0000-0000-000020020000}"/>
    <cellStyle name="Migliaia [0] 26 3 2" xfId="4637" xr:uid="{7C7ABBF5-297B-46A0-9E43-C78929F61AC8}"/>
    <cellStyle name="Migliaia [0] 26 3 3" xfId="5900" xr:uid="{E7E83485-1306-423F-9E7F-721A7C8DD077}"/>
    <cellStyle name="Migliaia [0] 26 3 4" xfId="2911" xr:uid="{8F701692-C2D0-4519-B052-2B6E4167A747}"/>
    <cellStyle name="Migliaia [0] 26 4" xfId="2912" xr:uid="{300932ED-6444-481E-A63E-3474F887973B}"/>
    <cellStyle name="Migliaia [0] 26 4 2" xfId="4638" xr:uid="{2BEE4DC9-ABAF-4497-BB54-862219758988}"/>
    <cellStyle name="Migliaia [0] 26 4 3" xfId="5901" xr:uid="{8FA86D06-BA50-4E4A-91D8-87D9576005A5}"/>
    <cellStyle name="Migliaia [0] 26 5" xfId="4634" xr:uid="{C7CADD94-98E0-466C-8199-9F1BF3EE0D58}"/>
    <cellStyle name="Migliaia [0] 26 6" xfId="5898" xr:uid="{6F18E57F-BF5F-4592-9305-A523410066BD}"/>
    <cellStyle name="Migliaia [0] 26 7" xfId="2908" xr:uid="{1D93C62B-FBBF-4F10-9DD2-49D33B58F971}"/>
    <cellStyle name="Migliaia [0] 27" xfId="261" xr:uid="{00000000-0005-0000-0000-000021020000}"/>
    <cellStyle name="Migliaia [0] 27 2" xfId="1538" xr:uid="{00000000-0005-0000-0000-000022020000}"/>
    <cellStyle name="Migliaia [0] 27 2 2" xfId="1539" xr:uid="{00000000-0005-0000-0000-000023020000}"/>
    <cellStyle name="Migliaia [0] 27 2 2 2" xfId="4641" xr:uid="{268BD990-B538-497C-9EAC-7009B292AC09}"/>
    <cellStyle name="Migliaia [0] 27 2 2 3" xfId="2915" xr:uid="{E856755D-037F-486F-ACD1-97973682B360}"/>
    <cellStyle name="Migliaia [0] 27 2 3" xfId="4640" xr:uid="{47342181-71DF-425D-BC88-5179270BEAE0}"/>
    <cellStyle name="Migliaia [0] 27 2 4" xfId="5903" xr:uid="{B8F3148B-CC5E-443F-82DB-E1C84FF73D7A}"/>
    <cellStyle name="Migliaia [0] 27 2 5" xfId="2914" xr:uid="{08DCAB53-8B6E-427E-BC60-ABE2063DD635}"/>
    <cellStyle name="Migliaia [0] 27 3" xfId="1540" xr:uid="{00000000-0005-0000-0000-000024020000}"/>
    <cellStyle name="Migliaia [0] 27 3 2" xfId="4642" xr:uid="{3A6068C0-C1B4-49C2-9E25-58708E8807A0}"/>
    <cellStyle name="Migliaia [0] 27 3 3" xfId="5904" xr:uid="{2AC384F1-AB72-4ACE-8CCD-FBCDE10D336B}"/>
    <cellStyle name="Migliaia [0] 27 3 4" xfId="2916" xr:uid="{17F3FFE5-3BE4-4D52-A141-1805BC7CEF11}"/>
    <cellStyle name="Migliaia [0] 27 4" xfId="2917" xr:uid="{9717CEA8-237F-46A2-A637-D9E6FBDEECF4}"/>
    <cellStyle name="Migliaia [0] 27 4 2" xfId="4643" xr:uid="{B099B58A-88B2-4189-B900-2693634DD165}"/>
    <cellStyle name="Migliaia [0] 27 4 3" xfId="5905" xr:uid="{0A897DE7-4F4F-49B6-9BC6-D464FE26E338}"/>
    <cellStyle name="Migliaia [0] 27 5" xfId="4639" xr:uid="{A8D139F9-AF86-4FBE-9DB5-CC3149F99CD5}"/>
    <cellStyle name="Migliaia [0] 27 6" xfId="5902" xr:uid="{75A44408-B09C-484B-8B99-B7A549CE31D3}"/>
    <cellStyle name="Migliaia [0] 27 7" xfId="2913" xr:uid="{3CF28187-CC39-4D05-A768-C9624C5ECFCE}"/>
    <cellStyle name="Migliaia [0] 28" xfId="262" xr:uid="{00000000-0005-0000-0000-000025020000}"/>
    <cellStyle name="Migliaia [0] 28 2" xfId="1541" xr:uid="{00000000-0005-0000-0000-000026020000}"/>
    <cellStyle name="Migliaia [0] 28 2 2" xfId="1542" xr:uid="{00000000-0005-0000-0000-000027020000}"/>
    <cellStyle name="Migliaia [0] 28 2 2 2" xfId="4646" xr:uid="{309F0A69-FEDC-4EBD-91CF-D43AB26DD3CE}"/>
    <cellStyle name="Migliaia [0] 28 2 2 3" xfId="2920" xr:uid="{972CAD39-9268-4747-B92B-B163652710E8}"/>
    <cellStyle name="Migliaia [0] 28 2 3" xfId="4645" xr:uid="{6CFA231B-F1ED-4B7D-91ED-6AAD74037BB6}"/>
    <cellStyle name="Migliaia [0] 28 2 4" xfId="5907" xr:uid="{251FA81D-AB71-48AD-B317-BEF9FC84FEF2}"/>
    <cellStyle name="Migliaia [0] 28 2 5" xfId="2919" xr:uid="{8AFBD575-FD75-4996-A1FE-F7A5B68D1AEC}"/>
    <cellStyle name="Migliaia [0] 28 3" xfId="1543" xr:uid="{00000000-0005-0000-0000-000028020000}"/>
    <cellStyle name="Migliaia [0] 28 3 2" xfId="4647" xr:uid="{C9F1638F-A612-4E26-822F-C49C065AA5C1}"/>
    <cellStyle name="Migliaia [0] 28 3 3" xfId="5908" xr:uid="{AD3BD267-C619-4A2E-BF43-858B637FEFBF}"/>
    <cellStyle name="Migliaia [0] 28 3 4" xfId="2921" xr:uid="{BB761218-FD25-4E4F-9FC9-5F4DB99D1B05}"/>
    <cellStyle name="Migliaia [0] 28 4" xfId="2922" xr:uid="{DEA92358-B272-4FE0-AE91-A2842FC939D3}"/>
    <cellStyle name="Migliaia [0] 28 4 2" xfId="4648" xr:uid="{7FD87A0B-D4C2-46E6-B46D-AA83F52E2C57}"/>
    <cellStyle name="Migliaia [0] 28 4 3" xfId="5909" xr:uid="{22311123-DA4C-42A9-B729-C6E26B91FD1E}"/>
    <cellStyle name="Migliaia [0] 28 5" xfId="4644" xr:uid="{EDCC0872-2C33-4E58-8A06-A33642B213B0}"/>
    <cellStyle name="Migliaia [0] 28 6" xfId="5906" xr:uid="{6C5458CD-F69C-40DD-8E6E-3A40428ED8F9}"/>
    <cellStyle name="Migliaia [0] 28 7" xfId="2918" xr:uid="{D845EC11-BD87-4950-AA3B-FDA87D329966}"/>
    <cellStyle name="Migliaia [0] 29" xfId="263" xr:uid="{00000000-0005-0000-0000-000029020000}"/>
    <cellStyle name="Migliaia [0] 29 2" xfId="1544" xr:uid="{00000000-0005-0000-0000-00002A020000}"/>
    <cellStyle name="Migliaia [0] 29 2 2" xfId="1545" xr:uid="{00000000-0005-0000-0000-00002B020000}"/>
    <cellStyle name="Migliaia [0] 29 2 2 2" xfId="4651" xr:uid="{D5801C32-99DB-4218-8F35-03CD6965A3FF}"/>
    <cellStyle name="Migliaia [0] 29 2 2 3" xfId="2925" xr:uid="{720BB586-176C-4735-9304-8C1255CE65AA}"/>
    <cellStyle name="Migliaia [0] 29 2 3" xfId="4650" xr:uid="{E85F9595-857A-4B21-8C0B-5F92D4B77AD4}"/>
    <cellStyle name="Migliaia [0] 29 2 4" xfId="5911" xr:uid="{1B3209BF-D4C5-4116-AC4D-A38380EFCBD9}"/>
    <cellStyle name="Migliaia [0] 29 2 5" xfId="2924" xr:uid="{394CB796-BD80-400D-95FC-54A45E0A49FC}"/>
    <cellStyle name="Migliaia [0] 29 3" xfId="1546" xr:uid="{00000000-0005-0000-0000-00002C020000}"/>
    <cellStyle name="Migliaia [0] 29 3 2" xfId="4652" xr:uid="{82E57E02-C640-4980-B6E8-6B4592377112}"/>
    <cellStyle name="Migliaia [0] 29 3 3" xfId="5912" xr:uid="{82A21DAD-DFF2-4C7A-B2AD-3CBFD3DBE395}"/>
    <cellStyle name="Migliaia [0] 29 3 4" xfId="2926" xr:uid="{38DC9599-8A18-41A1-97DA-821F407D2C1C}"/>
    <cellStyle name="Migliaia [0] 29 4" xfId="2927" xr:uid="{F5A24B15-08AF-4283-A86E-109EC7697FE4}"/>
    <cellStyle name="Migliaia [0] 29 4 2" xfId="4653" xr:uid="{204BFE5A-E34E-4C78-ABC6-EE816F37BAE1}"/>
    <cellStyle name="Migliaia [0] 29 4 3" xfId="5913" xr:uid="{0244F6CE-BDA6-4F96-948F-4416C4A37D19}"/>
    <cellStyle name="Migliaia [0] 29 5" xfId="4649" xr:uid="{191B8EE5-3A0C-4C13-A23F-2873E043F1D9}"/>
    <cellStyle name="Migliaia [0] 29 6" xfId="5910" xr:uid="{1FBCF564-56A6-4811-8D47-346ED1AA1E9B}"/>
    <cellStyle name="Migliaia [0] 29 7" xfId="2923" xr:uid="{33BE0ABB-E903-41C0-9A7A-FE95D2A9E70F}"/>
    <cellStyle name="Migliaia [0] 3" xfId="264" xr:uid="{00000000-0005-0000-0000-00002D020000}"/>
    <cellStyle name="Migliaia [0] 3 2" xfId="1547" xr:uid="{00000000-0005-0000-0000-00002E020000}"/>
    <cellStyle name="Migliaia [0] 3 2 2" xfId="1548" xr:uid="{00000000-0005-0000-0000-00002F020000}"/>
    <cellStyle name="Migliaia [0] 3 2 2 2" xfId="4656" xr:uid="{16B01420-7FC7-450C-8E6B-C8BF9BECE2C2}"/>
    <cellStyle name="Migliaia [0] 3 2 2 3" xfId="2930" xr:uid="{3EC3DB64-8F58-4833-B37F-C6B23F3507ED}"/>
    <cellStyle name="Migliaia [0] 3 2 3" xfId="4655" xr:uid="{9DE57690-7635-4E91-A6A1-6F628884FB86}"/>
    <cellStyle name="Migliaia [0] 3 2 4" xfId="5915" xr:uid="{E3B84E8B-0F94-4D35-B280-44F7E0CF4D8E}"/>
    <cellStyle name="Migliaia [0] 3 2 5" xfId="2929" xr:uid="{D5BC513D-945B-4C4E-A2DC-12047BEAFD27}"/>
    <cellStyle name="Migliaia [0] 3 3" xfId="1549" xr:uid="{00000000-0005-0000-0000-000030020000}"/>
    <cellStyle name="Migliaia [0] 3 3 2" xfId="4657" xr:uid="{51780C54-36CD-417D-B343-B08B55FF5EB1}"/>
    <cellStyle name="Migliaia [0] 3 3 3" xfId="5916" xr:uid="{612F8D8D-994A-42DD-8D27-866C56C341EC}"/>
    <cellStyle name="Migliaia [0] 3 3 4" xfId="2931" xr:uid="{723E80F8-C384-4C28-A62D-51060AC0B376}"/>
    <cellStyle name="Migliaia [0] 3 4" xfId="2932" xr:uid="{828C6A43-A9F6-417C-A7C3-839A8585DAF8}"/>
    <cellStyle name="Migliaia [0] 3 4 2" xfId="4658" xr:uid="{4266368E-5720-4834-8CA0-C12ABB4F240C}"/>
    <cellStyle name="Migliaia [0] 3 4 3" xfId="5917" xr:uid="{0C8B52F7-BD36-4E29-8E52-A961E578A7AD}"/>
    <cellStyle name="Migliaia [0] 3 5" xfId="4654" xr:uid="{CC5EBAC2-DC75-4000-98B9-D16A423DDC34}"/>
    <cellStyle name="Migliaia [0] 3 6" xfId="5914" xr:uid="{25E9EB59-3685-4CF4-84BC-075D06C3B0A3}"/>
    <cellStyle name="Migliaia [0] 3 7" xfId="2928" xr:uid="{486EDCC6-333D-4BF1-8B0E-CFEF90D3DF83}"/>
    <cellStyle name="Migliaia [0] 30" xfId="265" xr:uid="{00000000-0005-0000-0000-000031020000}"/>
    <cellStyle name="Migliaia [0] 30 2" xfId="1550" xr:uid="{00000000-0005-0000-0000-000032020000}"/>
    <cellStyle name="Migliaia [0] 30 2 2" xfId="1551" xr:uid="{00000000-0005-0000-0000-000033020000}"/>
    <cellStyle name="Migliaia [0] 30 2 2 2" xfId="4661" xr:uid="{3B9E95A9-0D4D-4F5F-90CF-DA2709414F2F}"/>
    <cellStyle name="Migliaia [0] 30 2 2 3" xfId="2935" xr:uid="{8D56536F-DC48-4686-A265-701069B89922}"/>
    <cellStyle name="Migliaia [0] 30 2 3" xfId="4660" xr:uid="{02DA3125-4EFB-42DE-B414-710D3DC40C09}"/>
    <cellStyle name="Migliaia [0] 30 2 4" xfId="5919" xr:uid="{16C5FE11-9E49-4A1B-A7B5-3355D4F44771}"/>
    <cellStyle name="Migliaia [0] 30 2 5" xfId="2934" xr:uid="{3285AFE4-13F3-4CCA-95D9-5EEC688EE58F}"/>
    <cellStyle name="Migliaia [0] 30 3" xfId="1552" xr:uid="{00000000-0005-0000-0000-000034020000}"/>
    <cellStyle name="Migliaia [0] 30 3 2" xfId="4662" xr:uid="{4462E0EB-B701-4CEE-9851-900F9A0CAECE}"/>
    <cellStyle name="Migliaia [0] 30 3 3" xfId="5920" xr:uid="{A10100E7-2287-406D-A4EF-2815ADD197BA}"/>
    <cellStyle name="Migliaia [0] 30 3 4" xfId="2936" xr:uid="{1B5E6B2B-CE79-4749-8E61-27BD6BE8469A}"/>
    <cellStyle name="Migliaia [0] 30 4" xfId="2937" xr:uid="{833B0738-56A5-4B91-8F98-4D68676AF07C}"/>
    <cellStyle name="Migliaia [0] 30 4 2" xfId="4663" xr:uid="{69A3D34C-4A4A-4F38-8243-E7DE0AC675F6}"/>
    <cellStyle name="Migliaia [0] 30 4 3" xfId="5921" xr:uid="{10AB3740-54C0-456F-9501-CA25CCC8EFEB}"/>
    <cellStyle name="Migliaia [0] 30 5" xfId="4659" xr:uid="{2E3AB526-C215-498D-A056-8F9C88C7E1DF}"/>
    <cellStyle name="Migliaia [0] 30 6" xfId="5918" xr:uid="{7E6FEEDE-5996-483C-83E5-0C955011CD39}"/>
    <cellStyle name="Migliaia [0] 30 7" xfId="2933" xr:uid="{4AA0737B-9994-46AB-9D4B-7064FB522518}"/>
    <cellStyle name="Migliaia [0] 31" xfId="266" xr:uid="{00000000-0005-0000-0000-000035020000}"/>
    <cellStyle name="Migliaia [0] 31 2" xfId="1553" xr:uid="{00000000-0005-0000-0000-000036020000}"/>
    <cellStyle name="Migliaia [0] 31 2 2" xfId="1554" xr:uid="{00000000-0005-0000-0000-000037020000}"/>
    <cellStyle name="Migliaia [0] 31 2 2 2" xfId="4666" xr:uid="{73D297B1-DD28-4B85-97DB-59C2C34CADE6}"/>
    <cellStyle name="Migliaia [0] 31 2 2 3" xfId="2940" xr:uid="{71DAA2E5-B087-405C-BACB-1EEA87E0731D}"/>
    <cellStyle name="Migliaia [0] 31 2 3" xfId="4665" xr:uid="{BCA40F13-D55B-45EC-A425-8552D89676F5}"/>
    <cellStyle name="Migliaia [0] 31 2 4" xfId="5923" xr:uid="{B6731D77-6FDB-4EAE-B2C4-C789B063961D}"/>
    <cellStyle name="Migliaia [0] 31 2 5" xfId="2939" xr:uid="{A0DB600D-BCE2-4A51-BA53-A8AA1B9163EB}"/>
    <cellStyle name="Migliaia [0] 31 3" xfId="1555" xr:uid="{00000000-0005-0000-0000-000038020000}"/>
    <cellStyle name="Migliaia [0] 31 3 2" xfId="4667" xr:uid="{314F0596-B7F1-4639-9105-178C7E997AC0}"/>
    <cellStyle name="Migliaia [0] 31 3 3" xfId="5924" xr:uid="{02A6340F-5517-4234-A0CB-06695AAA78C8}"/>
    <cellStyle name="Migliaia [0] 31 3 4" xfId="2941" xr:uid="{14A9C402-D71F-42F2-B6FA-280E05644509}"/>
    <cellStyle name="Migliaia [0] 31 4" xfId="2942" xr:uid="{3839F042-9A7D-4118-9051-E0B4D3A1A06C}"/>
    <cellStyle name="Migliaia [0] 31 4 2" xfId="4668" xr:uid="{B2AA0C8C-7B52-4E46-BAFF-BD9221F3901C}"/>
    <cellStyle name="Migliaia [0] 31 4 3" xfId="5925" xr:uid="{3068DFBA-C582-4F2A-979C-C938426C9AF5}"/>
    <cellStyle name="Migliaia [0] 31 5" xfId="4664" xr:uid="{EB7C0013-5998-4FB0-B3CC-21574095610C}"/>
    <cellStyle name="Migliaia [0] 31 6" xfId="5922" xr:uid="{AE5EBDED-FEB3-41ED-933C-BE5034FECF3B}"/>
    <cellStyle name="Migliaia [0] 31 7" xfId="2938" xr:uid="{2BAA86AA-A204-4395-A5A1-6692B7CF6EBC}"/>
    <cellStyle name="Migliaia [0] 32" xfId="267" xr:uid="{00000000-0005-0000-0000-000039020000}"/>
    <cellStyle name="Migliaia [0] 32 2" xfId="1556" xr:uid="{00000000-0005-0000-0000-00003A020000}"/>
    <cellStyle name="Migliaia [0] 32 2 2" xfId="1557" xr:uid="{00000000-0005-0000-0000-00003B020000}"/>
    <cellStyle name="Migliaia [0] 32 2 2 2" xfId="4671" xr:uid="{1005C7E0-A938-45CD-A698-13579BA49C39}"/>
    <cellStyle name="Migliaia [0] 32 2 2 3" xfId="2945" xr:uid="{D2D2D179-0937-4749-8400-10FABC9544FC}"/>
    <cellStyle name="Migliaia [0] 32 2 3" xfId="4670" xr:uid="{85AAD99F-226D-408C-9246-BE0A6B4DA960}"/>
    <cellStyle name="Migliaia [0] 32 2 4" xfId="5927" xr:uid="{49AEF9B9-14C8-4D99-BC45-01A17843A67E}"/>
    <cellStyle name="Migliaia [0] 32 2 5" xfId="2944" xr:uid="{F5D5C489-CA41-48CF-B58C-64293BC034FB}"/>
    <cellStyle name="Migliaia [0] 32 3" xfId="1558" xr:uid="{00000000-0005-0000-0000-00003C020000}"/>
    <cellStyle name="Migliaia [0] 32 3 2" xfId="4672" xr:uid="{8F8A21BF-D9E9-4BC7-B09B-429E9848DB03}"/>
    <cellStyle name="Migliaia [0] 32 3 3" xfId="5928" xr:uid="{203BF6F2-3160-4600-9135-520B7AFA6E04}"/>
    <cellStyle name="Migliaia [0] 32 3 4" xfId="2946" xr:uid="{59AF3253-2581-40AA-B0E7-253D215ECA7B}"/>
    <cellStyle name="Migliaia [0] 32 4" xfId="2947" xr:uid="{F143B702-5802-4EB8-8EFA-AF08CA33EB8B}"/>
    <cellStyle name="Migliaia [0] 32 4 2" xfId="4673" xr:uid="{048BC5CD-09AC-495A-9BD9-E29241CEFF1F}"/>
    <cellStyle name="Migliaia [0] 32 4 3" xfId="5929" xr:uid="{29A75D47-6E1C-438C-92F6-053EEAE3EF58}"/>
    <cellStyle name="Migliaia [0] 32 5" xfId="4669" xr:uid="{8677202E-9F96-418F-8858-BF3D262D5382}"/>
    <cellStyle name="Migliaia [0] 32 6" xfId="5926" xr:uid="{F158F378-C173-413E-A9D3-2F751717D91F}"/>
    <cellStyle name="Migliaia [0] 32 7" xfId="2943" xr:uid="{36E9E9C4-91DB-42BE-8B7F-790411F9D8FE}"/>
    <cellStyle name="Migliaia [0] 33" xfId="268" xr:uid="{00000000-0005-0000-0000-00003D020000}"/>
    <cellStyle name="Migliaia [0] 33 2" xfId="1559" xr:uid="{00000000-0005-0000-0000-00003E020000}"/>
    <cellStyle name="Migliaia [0] 33 2 2" xfId="1560" xr:uid="{00000000-0005-0000-0000-00003F020000}"/>
    <cellStyle name="Migliaia [0] 33 2 2 2" xfId="4676" xr:uid="{15D40228-1DA1-4E2C-B7AB-FCD7DB38128B}"/>
    <cellStyle name="Migliaia [0] 33 2 2 3" xfId="2950" xr:uid="{018E12C9-9B8F-44EE-A956-0B11ED6F3C71}"/>
    <cellStyle name="Migliaia [0] 33 2 3" xfId="4675" xr:uid="{0FD8C634-A8FD-402F-9F65-109946CA0E4C}"/>
    <cellStyle name="Migliaia [0] 33 2 4" xfId="5931" xr:uid="{7E7FB5AA-8182-4996-9514-F5EAB5C1798D}"/>
    <cellStyle name="Migliaia [0] 33 2 5" xfId="2949" xr:uid="{BE96D273-447D-4A3E-89E8-AA105D8E8E37}"/>
    <cellStyle name="Migliaia [0] 33 3" xfId="1561" xr:uid="{00000000-0005-0000-0000-000040020000}"/>
    <cellStyle name="Migliaia [0] 33 3 2" xfId="4677" xr:uid="{2C06F578-29E6-4F23-AB9C-BCFD50C3984B}"/>
    <cellStyle name="Migliaia [0] 33 3 3" xfId="5932" xr:uid="{946FBB9D-EE58-4071-897D-FCD9CC776485}"/>
    <cellStyle name="Migliaia [0] 33 3 4" xfId="2951" xr:uid="{CE510637-AA1E-45AD-B855-1F5020F29F59}"/>
    <cellStyle name="Migliaia [0] 33 4" xfId="2952" xr:uid="{AA339ADB-DB1E-4C24-B771-509C43021060}"/>
    <cellStyle name="Migliaia [0] 33 4 2" xfId="4678" xr:uid="{FBD288A8-E746-479B-9FE8-81B179FEB5C8}"/>
    <cellStyle name="Migliaia [0] 33 4 3" xfId="5933" xr:uid="{D3C214DE-38CE-4BDF-8AFB-3E945A7DC5B0}"/>
    <cellStyle name="Migliaia [0] 33 5" xfId="4674" xr:uid="{9951621B-F5C1-43CA-B4A6-76CAF44F740C}"/>
    <cellStyle name="Migliaia [0] 33 6" xfId="5930" xr:uid="{02928B65-5B48-4FE2-9AA0-54514100CEC4}"/>
    <cellStyle name="Migliaia [0] 33 7" xfId="2948" xr:uid="{5D9E1CE4-F37B-46B0-9EED-3869F330FC67}"/>
    <cellStyle name="Migliaia [0] 34" xfId="269" xr:uid="{00000000-0005-0000-0000-000041020000}"/>
    <cellStyle name="Migliaia [0] 34 2" xfId="1562" xr:uid="{00000000-0005-0000-0000-000042020000}"/>
    <cellStyle name="Migliaia [0] 34 2 2" xfId="1563" xr:uid="{00000000-0005-0000-0000-000043020000}"/>
    <cellStyle name="Migliaia [0] 34 2 2 2" xfId="4681" xr:uid="{7FF47654-05F1-4BC2-9C03-5183BEC807B1}"/>
    <cellStyle name="Migliaia [0] 34 2 2 3" xfId="2955" xr:uid="{1FA5AAB0-1491-4382-8B03-DD4C9B1CE052}"/>
    <cellStyle name="Migliaia [0] 34 2 3" xfId="4680" xr:uid="{3C25559C-64AA-4CAB-B820-4772BE91A039}"/>
    <cellStyle name="Migliaia [0] 34 2 4" xfId="5935" xr:uid="{D00B5096-26DC-446A-91CE-53B268292BDF}"/>
    <cellStyle name="Migliaia [0] 34 2 5" xfId="2954" xr:uid="{EEC7EB8D-A053-4144-A011-C505167621E3}"/>
    <cellStyle name="Migliaia [0] 34 3" xfId="1564" xr:uid="{00000000-0005-0000-0000-000044020000}"/>
    <cellStyle name="Migliaia [0] 34 3 2" xfId="4682" xr:uid="{71731013-A285-47DB-A5DD-F587E7C2E8D7}"/>
    <cellStyle name="Migliaia [0] 34 3 3" xfId="5936" xr:uid="{156B4AC0-27EE-413C-B2A1-F5DE1C7444A0}"/>
    <cellStyle name="Migliaia [0] 34 3 4" xfId="2956" xr:uid="{CD818AFF-BC85-4C57-A0D8-05F5C4C5441C}"/>
    <cellStyle name="Migliaia [0] 34 4" xfId="2957" xr:uid="{D2CE1A90-8373-47AC-A0D3-3ACE96530BDC}"/>
    <cellStyle name="Migliaia [0] 34 4 2" xfId="4683" xr:uid="{10FDFCF9-DAB5-4C97-99B7-46BAE7FCDA90}"/>
    <cellStyle name="Migliaia [0] 34 4 3" xfId="5937" xr:uid="{A8C40249-14EF-46DA-83A2-C47DCB1E5C52}"/>
    <cellStyle name="Migliaia [0] 34 5" xfId="4679" xr:uid="{6748E7CA-2C18-4BF4-B39D-D62B888B5ABA}"/>
    <cellStyle name="Migliaia [0] 34 6" xfId="5934" xr:uid="{B318F912-5BE6-4254-872A-B4E16B5FAECC}"/>
    <cellStyle name="Migliaia [0] 34 7" xfId="2953" xr:uid="{CA22018F-3589-48CB-AD9C-D56B57ABE325}"/>
    <cellStyle name="Migliaia [0] 35" xfId="270" xr:uid="{00000000-0005-0000-0000-000045020000}"/>
    <cellStyle name="Migliaia [0] 35 2" xfId="1565" xr:uid="{00000000-0005-0000-0000-000046020000}"/>
    <cellStyle name="Migliaia [0] 35 2 2" xfId="1566" xr:uid="{00000000-0005-0000-0000-000047020000}"/>
    <cellStyle name="Migliaia [0] 35 2 2 2" xfId="4686" xr:uid="{F23E5477-1FFE-4C3B-9B10-35A9768479F2}"/>
    <cellStyle name="Migliaia [0] 35 2 2 3" xfId="2960" xr:uid="{AF0EE2E9-05B9-4F3B-94A2-EB669D2F2101}"/>
    <cellStyle name="Migliaia [0] 35 2 3" xfId="4685" xr:uid="{0156E53E-1BA6-441D-BA2C-148705B45982}"/>
    <cellStyle name="Migliaia [0] 35 2 4" xfId="5939" xr:uid="{8A84E47A-552F-4EAC-BC05-001E22E23CB3}"/>
    <cellStyle name="Migliaia [0] 35 2 5" xfId="2959" xr:uid="{7E7A23EC-5BA3-411A-AF7C-0F441A10BD4A}"/>
    <cellStyle name="Migliaia [0] 35 3" xfId="1567" xr:uid="{00000000-0005-0000-0000-000048020000}"/>
    <cellStyle name="Migliaia [0] 35 3 2" xfId="4687" xr:uid="{1C781068-C9B4-4218-B066-C62EE3D2F012}"/>
    <cellStyle name="Migliaia [0] 35 3 3" xfId="5940" xr:uid="{410D2716-D1F1-4AAE-B3F4-0B97A9FD13BA}"/>
    <cellStyle name="Migliaia [0] 35 3 4" xfId="2961" xr:uid="{98DFD544-E333-40B6-9816-8B4EA23F57F2}"/>
    <cellStyle name="Migliaia [0] 35 4" xfId="2962" xr:uid="{D303A6E3-B77E-4DEC-B86B-95DF61574933}"/>
    <cellStyle name="Migliaia [0] 35 4 2" xfId="4688" xr:uid="{4A8CE6BB-B5AE-4EF8-B984-206ADA9D19E2}"/>
    <cellStyle name="Migliaia [0] 35 4 3" xfId="5941" xr:uid="{B9808434-302C-4464-8C9A-740DF3737E40}"/>
    <cellStyle name="Migliaia [0] 35 5" xfId="4684" xr:uid="{EC1B6CFE-41DC-4511-B5A2-7302AB8361A2}"/>
    <cellStyle name="Migliaia [0] 35 6" xfId="5938" xr:uid="{E6B0EF93-BAEA-4005-8073-ACF6942D0F58}"/>
    <cellStyle name="Migliaia [0] 35 7" xfId="2958" xr:uid="{55DEA085-289B-402A-9AFA-2145A27F5A7F}"/>
    <cellStyle name="Migliaia [0] 36" xfId="271" xr:uid="{00000000-0005-0000-0000-000049020000}"/>
    <cellStyle name="Migliaia [0] 36 2" xfId="1568" xr:uid="{00000000-0005-0000-0000-00004A020000}"/>
    <cellStyle name="Migliaia [0] 36 2 2" xfId="1569" xr:uid="{00000000-0005-0000-0000-00004B020000}"/>
    <cellStyle name="Migliaia [0] 36 2 2 2" xfId="4691" xr:uid="{6630EAEE-D294-458D-9D0D-2A0A0FC93B9D}"/>
    <cellStyle name="Migliaia [0] 36 2 2 3" xfId="2965" xr:uid="{9BA70B29-EE7E-411C-BE94-0148DC6C5D44}"/>
    <cellStyle name="Migliaia [0] 36 2 3" xfId="4690" xr:uid="{13E2D0BD-8050-4478-8260-323C80ABD532}"/>
    <cellStyle name="Migliaia [0] 36 2 4" xfId="5943" xr:uid="{AC165AD2-39C9-4906-BBC2-97F9B163666E}"/>
    <cellStyle name="Migliaia [0] 36 2 5" xfId="2964" xr:uid="{58C8D901-3503-4C1C-B7D2-1F9951D1ECF2}"/>
    <cellStyle name="Migliaia [0] 36 3" xfId="1570" xr:uid="{00000000-0005-0000-0000-00004C020000}"/>
    <cellStyle name="Migliaia [0] 36 3 2" xfId="4692" xr:uid="{9037FA35-F9B8-4626-B919-399D5007C1B9}"/>
    <cellStyle name="Migliaia [0] 36 3 3" xfId="5944" xr:uid="{85A2BBC8-8511-4C40-BB3C-8F6733FCD897}"/>
    <cellStyle name="Migliaia [0] 36 3 4" xfId="2966" xr:uid="{AA0CB16A-BAD2-4045-A3D2-F042261253A3}"/>
    <cellStyle name="Migliaia [0] 36 4" xfId="2967" xr:uid="{3C097D4F-2462-4C5C-9DAE-903DA1E16549}"/>
    <cellStyle name="Migliaia [0] 36 4 2" xfId="4693" xr:uid="{4484610C-3F2D-449B-8E05-60E252FB917F}"/>
    <cellStyle name="Migliaia [0] 36 4 3" xfId="5945" xr:uid="{5CD857B6-859C-4536-B31C-B1785F24D163}"/>
    <cellStyle name="Migliaia [0] 36 5" xfId="4689" xr:uid="{A98DA38D-DCEB-43A6-90EA-63CC53B72432}"/>
    <cellStyle name="Migliaia [0] 36 6" xfId="5942" xr:uid="{692D149D-6B31-4E81-B8BA-A1C82A620C64}"/>
    <cellStyle name="Migliaia [0] 36 7" xfId="2963" xr:uid="{BD71548B-D8C4-4FC4-A8FD-57A7D72F773F}"/>
    <cellStyle name="Migliaia [0] 37" xfId="272" xr:uid="{00000000-0005-0000-0000-00004D020000}"/>
    <cellStyle name="Migliaia [0] 37 2" xfId="1571" xr:uid="{00000000-0005-0000-0000-00004E020000}"/>
    <cellStyle name="Migliaia [0] 37 2 2" xfId="1572" xr:uid="{00000000-0005-0000-0000-00004F020000}"/>
    <cellStyle name="Migliaia [0] 37 2 2 2" xfId="4696" xr:uid="{DAD01564-95F7-422D-9CCB-2CE88A495CCB}"/>
    <cellStyle name="Migliaia [0] 37 2 2 3" xfId="2970" xr:uid="{0EA2AC64-695E-4C30-9C66-3F18A6175A9B}"/>
    <cellStyle name="Migliaia [0] 37 2 3" xfId="4695" xr:uid="{F348FA34-FD99-437F-BF0F-D98B20A0D88D}"/>
    <cellStyle name="Migliaia [0] 37 2 4" xfId="5947" xr:uid="{4ED181B4-278B-46F9-A99F-74F65201207D}"/>
    <cellStyle name="Migliaia [0] 37 2 5" xfId="2969" xr:uid="{8DA40E09-55B5-4C52-A400-D9336CF9F252}"/>
    <cellStyle name="Migliaia [0] 37 3" xfId="1573" xr:uid="{00000000-0005-0000-0000-000050020000}"/>
    <cellStyle name="Migliaia [0] 37 3 2" xfId="4697" xr:uid="{7688EE82-5B25-4483-95DD-0CB3A4A37323}"/>
    <cellStyle name="Migliaia [0] 37 3 3" xfId="5948" xr:uid="{89769745-8312-4C44-9AC9-E438F4AF19C3}"/>
    <cellStyle name="Migliaia [0] 37 3 4" xfId="2971" xr:uid="{9560137C-3FAD-4A00-B872-4D921230BE19}"/>
    <cellStyle name="Migliaia [0] 37 4" xfId="2972" xr:uid="{3F093CC6-2AF0-4076-B802-88D47EC1625B}"/>
    <cellStyle name="Migliaia [0] 37 4 2" xfId="4698" xr:uid="{62D7847B-C68B-4C3B-8A57-108C2F940BDB}"/>
    <cellStyle name="Migliaia [0] 37 4 3" xfId="5949" xr:uid="{D8A345F9-0F43-4479-8D35-BB3A7CE28175}"/>
    <cellStyle name="Migliaia [0] 37 5" xfId="4694" xr:uid="{30366D83-1F53-49FD-A952-8FF46B04C8DE}"/>
    <cellStyle name="Migliaia [0] 37 6" xfId="5946" xr:uid="{5E3D2523-F733-42E1-90A1-057D77C8BFCF}"/>
    <cellStyle name="Migliaia [0] 37 7" xfId="2968" xr:uid="{D95DC1C0-0311-466A-94CE-9442BFE949E9}"/>
    <cellStyle name="Migliaia [0] 38" xfId="273" xr:uid="{00000000-0005-0000-0000-000051020000}"/>
    <cellStyle name="Migliaia [0] 38 2" xfId="1574" xr:uid="{00000000-0005-0000-0000-000052020000}"/>
    <cellStyle name="Migliaia [0] 38 2 2" xfId="1575" xr:uid="{00000000-0005-0000-0000-000053020000}"/>
    <cellStyle name="Migliaia [0] 38 2 2 2" xfId="4701" xr:uid="{BD6959D5-5CED-40ED-AE2E-F7CE47F57AE9}"/>
    <cellStyle name="Migliaia [0] 38 2 2 3" xfId="2975" xr:uid="{EFF91115-37E4-4AEF-BB62-2A31ACDE5697}"/>
    <cellStyle name="Migliaia [0] 38 2 3" xfId="4700" xr:uid="{16664EEC-BC53-4153-839E-18C5C4A187CC}"/>
    <cellStyle name="Migliaia [0] 38 2 4" xfId="5951" xr:uid="{53444165-4085-46A9-8168-C27C5D0BBCC5}"/>
    <cellStyle name="Migliaia [0] 38 2 5" xfId="2974" xr:uid="{3822B655-0E51-47DE-8651-6832A270281C}"/>
    <cellStyle name="Migliaia [0] 38 3" xfId="1576" xr:uid="{00000000-0005-0000-0000-000054020000}"/>
    <cellStyle name="Migliaia [0] 38 3 2" xfId="4702" xr:uid="{6F66D0F0-81D1-4D25-ADA3-EA445CFC938D}"/>
    <cellStyle name="Migliaia [0] 38 3 3" xfId="5952" xr:uid="{EEB67433-A8B3-4725-B6A4-76BD313824F7}"/>
    <cellStyle name="Migliaia [0] 38 3 4" xfId="2976" xr:uid="{DEF5E573-F308-48FB-9A73-6865D8474A78}"/>
    <cellStyle name="Migliaia [0] 38 4" xfId="2977" xr:uid="{6584EBAF-C1C2-46DF-BD6B-9415B1C9695F}"/>
    <cellStyle name="Migliaia [0] 38 4 2" xfId="4703" xr:uid="{442F5C5D-ABBC-4779-9519-8B79F8942E6F}"/>
    <cellStyle name="Migliaia [0] 38 4 3" xfId="5953" xr:uid="{AA9A3FEE-C824-4980-9C93-7C5B8FCA4BB0}"/>
    <cellStyle name="Migliaia [0] 38 5" xfId="4699" xr:uid="{584A6843-AF8E-41DF-8A28-45672D035C8C}"/>
    <cellStyle name="Migliaia [0] 38 6" xfId="5950" xr:uid="{A7B96F3E-DF5E-4218-BC3D-7716FBF6C591}"/>
    <cellStyle name="Migliaia [0] 38 7" xfId="2973" xr:uid="{395AC7A6-3E82-4A59-98C8-EAED3ACF246A}"/>
    <cellStyle name="Migliaia [0] 39" xfId="274" xr:uid="{00000000-0005-0000-0000-000055020000}"/>
    <cellStyle name="Migliaia [0] 39 2" xfId="1577" xr:uid="{00000000-0005-0000-0000-000056020000}"/>
    <cellStyle name="Migliaia [0] 39 2 2" xfId="1578" xr:uid="{00000000-0005-0000-0000-000057020000}"/>
    <cellStyle name="Migliaia [0] 39 2 2 2" xfId="4706" xr:uid="{8828DD60-1164-442E-A855-02D1B9E4DD34}"/>
    <cellStyle name="Migliaia [0] 39 2 2 3" xfId="2980" xr:uid="{5A374EB6-2F63-4C67-ABDA-FB948117B2A4}"/>
    <cellStyle name="Migliaia [0] 39 2 3" xfId="4705" xr:uid="{1B13F257-DE88-47D4-A53B-C152D3E952B4}"/>
    <cellStyle name="Migliaia [0] 39 2 4" xfId="5955" xr:uid="{06DA20B4-0A0F-44B2-97FD-48FB18AF8762}"/>
    <cellStyle name="Migliaia [0] 39 2 5" xfId="2979" xr:uid="{F8803A83-3151-4E03-BC9D-0A1188E14613}"/>
    <cellStyle name="Migliaia [0] 39 3" xfId="1579" xr:uid="{00000000-0005-0000-0000-000058020000}"/>
    <cellStyle name="Migliaia [0] 39 3 2" xfId="4707" xr:uid="{BA4005BC-1F3E-4079-80B0-B3205CF55272}"/>
    <cellStyle name="Migliaia [0] 39 3 3" xfId="5956" xr:uid="{E9897F66-8636-417F-84C8-5C69F169153F}"/>
    <cellStyle name="Migliaia [0] 39 3 4" xfId="2981" xr:uid="{A2B29CC0-E49E-468F-B523-D63FB3B13651}"/>
    <cellStyle name="Migliaia [0] 39 4" xfId="2982" xr:uid="{04F465FF-822F-41B9-AC29-46ECD945B5E0}"/>
    <cellStyle name="Migliaia [0] 39 4 2" xfId="4708" xr:uid="{35E526DF-732D-4B74-83A7-DE912F68DF1D}"/>
    <cellStyle name="Migliaia [0] 39 4 3" xfId="5957" xr:uid="{AB77DEC9-899A-4654-B95C-814CB727CB47}"/>
    <cellStyle name="Migliaia [0] 39 5" xfId="4704" xr:uid="{D4A85247-552B-4B03-B85D-1403BD23A759}"/>
    <cellStyle name="Migliaia [0] 39 6" xfId="5954" xr:uid="{609725EE-1C69-4426-AB55-C78BF62B398B}"/>
    <cellStyle name="Migliaia [0] 39 7" xfId="2978" xr:uid="{57442825-9EB6-4E55-8EA9-84FC541AF922}"/>
    <cellStyle name="Migliaia [0] 4" xfId="275" xr:uid="{00000000-0005-0000-0000-000059020000}"/>
    <cellStyle name="Migliaia [0] 4 2" xfId="1580" xr:uid="{00000000-0005-0000-0000-00005A020000}"/>
    <cellStyle name="Migliaia [0] 4 2 2" xfId="1581" xr:uid="{00000000-0005-0000-0000-00005B020000}"/>
    <cellStyle name="Migliaia [0] 4 2 2 2" xfId="4711" xr:uid="{A8D51E7E-B26C-4AF3-82CB-F79A0EA8AB30}"/>
    <cellStyle name="Migliaia [0] 4 2 2 3" xfId="2985" xr:uid="{A383A480-D694-41D9-AA73-C66761A9562E}"/>
    <cellStyle name="Migliaia [0] 4 2 3" xfId="4710" xr:uid="{0853E942-ACF7-4A33-A9F8-069F0691215C}"/>
    <cellStyle name="Migliaia [0] 4 2 4" xfId="5959" xr:uid="{AC00550F-3445-49F1-BEAE-598EAC6BF382}"/>
    <cellStyle name="Migliaia [0] 4 2 5" xfId="2984" xr:uid="{CB410A93-260E-4F91-8A5D-DF451A0AA143}"/>
    <cellStyle name="Migliaia [0] 4 3" xfId="1582" xr:uid="{00000000-0005-0000-0000-00005C020000}"/>
    <cellStyle name="Migliaia [0] 4 3 2" xfId="4712" xr:uid="{23C4E08D-7B61-47F6-A95E-71E0DB03C204}"/>
    <cellStyle name="Migliaia [0] 4 3 3" xfId="5960" xr:uid="{9AAE206C-8548-40B8-B0BF-40528F25F033}"/>
    <cellStyle name="Migliaia [0] 4 3 4" xfId="2986" xr:uid="{531F806B-1B91-43E6-B0DA-EC3D2C180126}"/>
    <cellStyle name="Migliaia [0] 4 4" xfId="2987" xr:uid="{8941C3D6-A640-40BA-A107-8FDF0782425C}"/>
    <cellStyle name="Migliaia [0] 4 4 2" xfId="4713" xr:uid="{AFE59084-D100-4D02-ACE1-FDD1F34B03E6}"/>
    <cellStyle name="Migliaia [0] 4 4 3" xfId="5961" xr:uid="{D4910B4A-BE3E-4111-BBDC-7E5D40BD3C02}"/>
    <cellStyle name="Migliaia [0] 4 5" xfId="4709" xr:uid="{FA9F9C77-8651-47CB-9DFB-1EACDC63AE1A}"/>
    <cellStyle name="Migliaia [0] 4 6" xfId="5958" xr:uid="{0C823775-9FA2-4071-B96A-4A8C4574FDE0}"/>
    <cellStyle name="Migliaia [0] 4 7" xfId="2983" xr:uid="{7A2323BA-FF54-4B66-A963-26B775D5A617}"/>
    <cellStyle name="Migliaia [0] 40" xfId="276" xr:uid="{00000000-0005-0000-0000-00005D020000}"/>
    <cellStyle name="Migliaia [0] 40 2" xfId="1583" xr:uid="{00000000-0005-0000-0000-00005E020000}"/>
    <cellStyle name="Migliaia [0] 40 2 2" xfId="1584" xr:uid="{00000000-0005-0000-0000-00005F020000}"/>
    <cellStyle name="Migliaia [0] 40 2 2 2" xfId="4716" xr:uid="{B67E0994-D742-4907-8982-E5C15639BBB9}"/>
    <cellStyle name="Migliaia [0] 40 2 2 3" xfId="2990" xr:uid="{A5BF0269-B57A-4398-A95F-02E2CF823D83}"/>
    <cellStyle name="Migliaia [0] 40 2 3" xfId="4715" xr:uid="{A5892F7F-C0B1-46BC-B695-586CFAC5F8D5}"/>
    <cellStyle name="Migliaia [0] 40 2 4" xfId="5963" xr:uid="{6A1B1D63-B0BF-4521-9725-B64C464C4350}"/>
    <cellStyle name="Migliaia [0] 40 2 5" xfId="2989" xr:uid="{42881A85-6DF1-4050-B1ED-6053D873D2BF}"/>
    <cellStyle name="Migliaia [0] 40 3" xfId="1585" xr:uid="{00000000-0005-0000-0000-000060020000}"/>
    <cellStyle name="Migliaia [0] 40 3 2" xfId="4717" xr:uid="{5FDCCABF-F7F6-4F4C-A6E7-05B847AEF36E}"/>
    <cellStyle name="Migliaia [0] 40 3 3" xfId="5964" xr:uid="{E17BCEFD-5E3E-4F7B-8B4C-CD6C95310297}"/>
    <cellStyle name="Migliaia [0] 40 3 4" xfId="2991" xr:uid="{4C88CBC7-BAAA-48B0-BE9F-2FBA1C921666}"/>
    <cellStyle name="Migliaia [0] 40 4" xfId="2992" xr:uid="{05FED76D-3AA4-40D6-8962-BDC93DAEB807}"/>
    <cellStyle name="Migliaia [0] 40 4 2" xfId="4718" xr:uid="{0B1F7650-0AEA-40BD-BE6A-36FBC7D81F66}"/>
    <cellStyle name="Migliaia [0] 40 4 3" xfId="5965" xr:uid="{93BC0DA4-E036-4553-8B85-02C9BD37FAC8}"/>
    <cellStyle name="Migliaia [0] 40 5" xfId="4714" xr:uid="{8D129912-9091-4651-B122-26DC0C122B9D}"/>
    <cellStyle name="Migliaia [0] 40 6" xfId="5962" xr:uid="{27AC2CC9-FF85-44D0-83BB-66E45E9A8764}"/>
    <cellStyle name="Migliaia [0] 40 7" xfId="2988" xr:uid="{67E5BC92-4330-4577-B05C-EFC38EA577DF}"/>
    <cellStyle name="Migliaia [0] 41" xfId="277" xr:uid="{00000000-0005-0000-0000-000061020000}"/>
    <cellStyle name="Migliaia [0] 41 2" xfId="1586" xr:uid="{00000000-0005-0000-0000-000062020000}"/>
    <cellStyle name="Migliaia [0] 41 2 2" xfId="1587" xr:uid="{00000000-0005-0000-0000-000063020000}"/>
    <cellStyle name="Migliaia [0] 41 2 2 2" xfId="4721" xr:uid="{64525ADA-D9A4-4326-8194-4A134D4C5685}"/>
    <cellStyle name="Migliaia [0] 41 2 2 3" xfId="2995" xr:uid="{7E7952D6-4D76-4609-BB02-67C73D183496}"/>
    <cellStyle name="Migliaia [0] 41 2 3" xfId="4720" xr:uid="{8A9B73AF-377A-4B94-897C-5DEFE39DD291}"/>
    <cellStyle name="Migliaia [0] 41 2 4" xfId="5967" xr:uid="{595916A6-94AB-4DDB-BD39-84A70CCCA407}"/>
    <cellStyle name="Migliaia [0] 41 2 5" xfId="2994" xr:uid="{A0088F7D-0086-4CC8-BCCB-DC2362043D13}"/>
    <cellStyle name="Migliaia [0] 41 3" xfId="1588" xr:uid="{00000000-0005-0000-0000-000064020000}"/>
    <cellStyle name="Migliaia [0] 41 3 2" xfId="4722" xr:uid="{32A434AB-00E1-4EBB-B1AA-18A72553A956}"/>
    <cellStyle name="Migliaia [0] 41 3 3" xfId="5968" xr:uid="{36B50F5F-B327-4E99-A18D-562E0AC9A88B}"/>
    <cellStyle name="Migliaia [0] 41 3 4" xfId="2996" xr:uid="{F96D7F85-DDF9-49C3-9758-D04CB622215D}"/>
    <cellStyle name="Migliaia [0] 41 4" xfId="2997" xr:uid="{7F493A04-A23A-4502-A1E7-B84FCE04D1E4}"/>
    <cellStyle name="Migliaia [0] 41 4 2" xfId="4723" xr:uid="{453D135B-8E46-468E-A011-1A85F31093F8}"/>
    <cellStyle name="Migliaia [0] 41 4 3" xfId="5969" xr:uid="{A2D8FF6A-9C29-4DAE-88ED-EA6435051781}"/>
    <cellStyle name="Migliaia [0] 41 5" xfId="4719" xr:uid="{FFE7B77F-089B-4690-B4F3-A98C65EB636C}"/>
    <cellStyle name="Migliaia [0] 41 6" xfId="5966" xr:uid="{AB866711-6927-4A6A-924F-9AE5D6A9B17A}"/>
    <cellStyle name="Migliaia [0] 41 7" xfId="2993" xr:uid="{FF37B8FB-324F-4B4E-B130-52BCF52012E3}"/>
    <cellStyle name="Migliaia [0] 42" xfId="278" xr:uid="{00000000-0005-0000-0000-000065020000}"/>
    <cellStyle name="Migliaia [0] 42 2" xfId="1589" xr:uid="{00000000-0005-0000-0000-000066020000}"/>
    <cellStyle name="Migliaia [0] 42 2 2" xfId="1590" xr:uid="{00000000-0005-0000-0000-000067020000}"/>
    <cellStyle name="Migliaia [0] 42 2 2 2" xfId="4726" xr:uid="{946180B2-EB30-4AEE-A6EB-B88CAA8B062B}"/>
    <cellStyle name="Migliaia [0] 42 2 2 3" xfId="3000" xr:uid="{03F5D43C-27B5-4EB6-8441-EE151BA1FB25}"/>
    <cellStyle name="Migliaia [0] 42 2 3" xfId="4725" xr:uid="{B11E8D2D-924A-4198-B22F-58E59B21ABC5}"/>
    <cellStyle name="Migliaia [0] 42 2 4" xfId="5971" xr:uid="{3098F2A6-48AD-423C-8C6B-83B28D0D47DF}"/>
    <cellStyle name="Migliaia [0] 42 2 5" xfId="2999" xr:uid="{0071AAD9-B554-46BB-BC4E-0AA71CA5E456}"/>
    <cellStyle name="Migliaia [0] 42 3" xfId="1591" xr:uid="{00000000-0005-0000-0000-000068020000}"/>
    <cellStyle name="Migliaia [0] 42 3 2" xfId="4727" xr:uid="{696D1FC6-30FB-467D-8B71-520889BD61B5}"/>
    <cellStyle name="Migliaia [0] 42 3 3" xfId="5972" xr:uid="{A96B4E05-20C8-4032-91EE-28751DFA68A4}"/>
    <cellStyle name="Migliaia [0] 42 3 4" xfId="3001" xr:uid="{02B3BC19-6DDB-44CE-AF1F-AC842437B619}"/>
    <cellStyle name="Migliaia [0] 42 4" xfId="3002" xr:uid="{F438F24B-7286-4D1B-8C96-AA219D571AAD}"/>
    <cellStyle name="Migliaia [0] 42 4 2" xfId="4728" xr:uid="{BE32381E-EC0D-4D5E-A13D-E1BA5652826F}"/>
    <cellStyle name="Migliaia [0] 42 4 3" xfId="5973" xr:uid="{6B019B82-D4CE-4B7C-8023-8B463F23A0F8}"/>
    <cellStyle name="Migliaia [0] 42 5" xfId="4724" xr:uid="{3CCFFD4B-7CFA-4266-837D-AA58461A3511}"/>
    <cellStyle name="Migliaia [0] 42 6" xfId="5970" xr:uid="{591AF490-B474-4EA1-B7E9-016CA8CAE78B}"/>
    <cellStyle name="Migliaia [0] 42 7" xfId="2998" xr:uid="{DD073DBF-94B6-40F8-9F8B-6DC2C0A221BA}"/>
    <cellStyle name="Migliaia [0] 43" xfId="279" xr:uid="{00000000-0005-0000-0000-000069020000}"/>
    <cellStyle name="Migliaia [0] 43 2" xfId="1592" xr:uid="{00000000-0005-0000-0000-00006A020000}"/>
    <cellStyle name="Migliaia [0] 43 2 2" xfId="1593" xr:uid="{00000000-0005-0000-0000-00006B020000}"/>
    <cellStyle name="Migliaia [0] 43 2 2 2" xfId="4731" xr:uid="{BEB666D9-F925-49E6-8B89-6D4F83810EFB}"/>
    <cellStyle name="Migliaia [0] 43 2 2 3" xfId="3005" xr:uid="{F688392F-EE3F-44B0-AA67-A59E0FCD39B0}"/>
    <cellStyle name="Migliaia [0] 43 2 3" xfId="4730" xr:uid="{B6E568B1-B875-49BF-8C7F-FA09D1A0168E}"/>
    <cellStyle name="Migliaia [0] 43 2 4" xfId="5975" xr:uid="{65548E3E-53D7-48C9-8219-BAA27074D99B}"/>
    <cellStyle name="Migliaia [0] 43 2 5" xfId="3004" xr:uid="{EB00C479-0029-4A1F-9E06-F9B859891257}"/>
    <cellStyle name="Migliaia [0] 43 3" xfId="1594" xr:uid="{00000000-0005-0000-0000-00006C020000}"/>
    <cellStyle name="Migliaia [0] 43 3 2" xfId="4732" xr:uid="{FE20A76B-F4B3-4813-9CCD-DEB84E953CCD}"/>
    <cellStyle name="Migliaia [0] 43 3 3" xfId="5976" xr:uid="{347F3CF2-AB1F-41CF-AEF5-29CE902283B7}"/>
    <cellStyle name="Migliaia [0] 43 3 4" xfId="3006" xr:uid="{CC0FD5C5-F2FE-4003-A8D9-B8A5EC46C8EB}"/>
    <cellStyle name="Migliaia [0] 43 4" xfId="3007" xr:uid="{B8ABF366-877C-4F95-9482-95E802883843}"/>
    <cellStyle name="Migliaia [0] 43 4 2" xfId="4733" xr:uid="{F6B7CB94-9F97-4476-906E-59A2FEBD2705}"/>
    <cellStyle name="Migliaia [0] 43 4 3" xfId="5977" xr:uid="{232535AA-35DF-4C54-BF16-83225B56AD1F}"/>
    <cellStyle name="Migliaia [0] 43 5" xfId="4729" xr:uid="{0C08CDA1-9DCC-4C62-A9B3-FC8AE539BC42}"/>
    <cellStyle name="Migliaia [0] 43 6" xfId="5974" xr:uid="{ECE68018-24DA-472B-8C1A-F5C9B8C2710A}"/>
    <cellStyle name="Migliaia [0] 43 7" xfId="3003" xr:uid="{7DABDD17-45ED-4E0D-881D-6B9954C2E143}"/>
    <cellStyle name="Migliaia [0] 44" xfId="280" xr:uid="{00000000-0005-0000-0000-00006D020000}"/>
    <cellStyle name="Migliaia [0] 44 2" xfId="1595" xr:uid="{00000000-0005-0000-0000-00006E020000}"/>
    <cellStyle name="Migliaia [0] 44 2 2" xfId="1596" xr:uid="{00000000-0005-0000-0000-00006F020000}"/>
    <cellStyle name="Migliaia [0] 44 2 2 2" xfId="4736" xr:uid="{2BDA5DCA-F418-4067-9D65-90484E2680E4}"/>
    <cellStyle name="Migliaia [0] 44 2 2 3" xfId="3010" xr:uid="{DDC972D2-1B48-41A1-9A39-5F08BF63BA1F}"/>
    <cellStyle name="Migliaia [0] 44 2 3" xfId="4735" xr:uid="{806605C9-7B7D-4356-A835-E15FC738A0B4}"/>
    <cellStyle name="Migliaia [0] 44 2 4" xfId="5979" xr:uid="{59EFC19B-CFF2-4E5A-A432-D3A8417E2135}"/>
    <cellStyle name="Migliaia [0] 44 2 5" xfId="3009" xr:uid="{95E04E5C-BB5B-46D8-BFC4-80C69A9DAE5C}"/>
    <cellStyle name="Migliaia [0] 44 3" xfId="1597" xr:uid="{00000000-0005-0000-0000-000070020000}"/>
    <cellStyle name="Migliaia [0] 44 3 2" xfId="4737" xr:uid="{C1300508-25CB-4478-9CE6-A54FC7911D69}"/>
    <cellStyle name="Migliaia [0] 44 3 3" xfId="5980" xr:uid="{B3A9DEA3-055E-49AD-92FE-5ADA617F3188}"/>
    <cellStyle name="Migliaia [0] 44 3 4" xfId="3011" xr:uid="{D094741B-D001-4657-9388-3FB5253DB83C}"/>
    <cellStyle name="Migliaia [0] 44 4" xfId="3012" xr:uid="{ACAA4913-E25F-4F83-A980-F3D8CF6D86FF}"/>
    <cellStyle name="Migliaia [0] 44 4 2" xfId="4738" xr:uid="{A7475D7A-AF49-47FA-9918-C28B93F0340E}"/>
    <cellStyle name="Migliaia [0] 44 4 3" xfId="5981" xr:uid="{EC755725-9159-445B-917E-D2F63FB45E38}"/>
    <cellStyle name="Migliaia [0] 44 5" xfId="4734" xr:uid="{27B32F46-751F-4DDB-B9C0-23C00BD74279}"/>
    <cellStyle name="Migliaia [0] 44 6" xfId="5978" xr:uid="{A93D00CD-7F32-445D-82E0-D4E4A755EB5E}"/>
    <cellStyle name="Migliaia [0] 44 7" xfId="3008" xr:uid="{16EEF622-FDA7-44B6-86E0-CD52C5F4B29E}"/>
    <cellStyle name="Migliaia [0] 45" xfId="281" xr:uid="{00000000-0005-0000-0000-000071020000}"/>
    <cellStyle name="Migliaia [0] 45 2" xfId="1598" xr:uid="{00000000-0005-0000-0000-000072020000}"/>
    <cellStyle name="Migliaia [0] 45 2 2" xfId="1599" xr:uid="{00000000-0005-0000-0000-000073020000}"/>
    <cellStyle name="Migliaia [0] 45 2 2 2" xfId="4741" xr:uid="{2B9BC03F-5C64-42C3-8ADF-E3BF653F5333}"/>
    <cellStyle name="Migliaia [0] 45 2 2 3" xfId="3015" xr:uid="{9D3DBA6E-1AB6-4ADF-880C-265C5DA5BADF}"/>
    <cellStyle name="Migliaia [0] 45 2 3" xfId="4740" xr:uid="{3ED02E97-F2F6-426C-AE69-256D9843C76B}"/>
    <cellStyle name="Migliaia [0] 45 2 4" xfId="5983" xr:uid="{11EACD2A-2469-41AD-87BB-68F5CA71A613}"/>
    <cellStyle name="Migliaia [0] 45 2 5" xfId="3014" xr:uid="{EC87042B-7706-4147-AE6D-DD2FBAA2983C}"/>
    <cellStyle name="Migliaia [0] 45 3" xfId="1600" xr:uid="{00000000-0005-0000-0000-000074020000}"/>
    <cellStyle name="Migliaia [0] 45 3 2" xfId="4742" xr:uid="{ECCAB311-E634-446F-90C5-B34133EB8BEA}"/>
    <cellStyle name="Migliaia [0] 45 3 3" xfId="5984" xr:uid="{8B17E855-9881-45AF-9D2C-B28920935627}"/>
    <cellStyle name="Migliaia [0] 45 3 4" xfId="3016" xr:uid="{65F986BA-FFDA-48F1-9934-EBBB713CA2C5}"/>
    <cellStyle name="Migliaia [0] 45 4" xfId="3017" xr:uid="{217A928D-6633-4DA2-BBB4-0F8F676D0367}"/>
    <cellStyle name="Migliaia [0] 45 4 2" xfId="4743" xr:uid="{6A155E66-6988-4B49-BAAC-F1C10BFCEB13}"/>
    <cellStyle name="Migliaia [0] 45 4 3" xfId="5985" xr:uid="{453D02FA-D640-434B-B9D2-E03C7E7D2FDC}"/>
    <cellStyle name="Migliaia [0] 45 5" xfId="4739" xr:uid="{942CF0F0-8629-4A2C-9782-6A35286B5348}"/>
    <cellStyle name="Migliaia [0] 45 6" xfId="5982" xr:uid="{B906DD77-E567-4C94-8606-463CAB5B59EF}"/>
    <cellStyle name="Migliaia [0] 45 7" xfId="3013" xr:uid="{7AB7EE48-3AC1-4058-A25D-CACB64A61283}"/>
    <cellStyle name="Migliaia [0] 46" xfId="282" xr:uid="{00000000-0005-0000-0000-000075020000}"/>
    <cellStyle name="Migliaia [0] 46 2" xfId="1601" xr:uid="{00000000-0005-0000-0000-000076020000}"/>
    <cellStyle name="Migliaia [0] 46 2 2" xfId="1602" xr:uid="{00000000-0005-0000-0000-000077020000}"/>
    <cellStyle name="Migliaia [0] 46 2 2 2" xfId="4746" xr:uid="{2DE913F7-AEAA-4682-9239-6B1CC7DC555B}"/>
    <cellStyle name="Migliaia [0] 46 2 2 3" xfId="3020" xr:uid="{EDB0151E-E63E-4166-A4AC-50D7308FDC18}"/>
    <cellStyle name="Migliaia [0] 46 2 3" xfId="4745" xr:uid="{448BABE9-8069-4D39-8ED6-6557A147D58C}"/>
    <cellStyle name="Migliaia [0] 46 2 4" xfId="5987" xr:uid="{F06252DA-9D41-4DF4-ABAA-F28FE002D131}"/>
    <cellStyle name="Migliaia [0] 46 2 5" xfId="3019" xr:uid="{8B3711D1-AB3C-4313-96B9-4714E95D6B03}"/>
    <cellStyle name="Migliaia [0] 46 3" xfId="1603" xr:uid="{00000000-0005-0000-0000-000078020000}"/>
    <cellStyle name="Migliaia [0] 46 3 2" xfId="4747" xr:uid="{F0413EF7-58ED-4C4C-9992-554D6003141B}"/>
    <cellStyle name="Migliaia [0] 46 3 3" xfId="5988" xr:uid="{6EF2ABA0-ADC2-4889-9CFA-164F38011A96}"/>
    <cellStyle name="Migliaia [0] 46 3 4" xfId="3021" xr:uid="{312F8264-ADD4-4B85-B962-D8ABF23DE534}"/>
    <cellStyle name="Migliaia [0] 46 4" xfId="3022" xr:uid="{D286E590-F3DA-4F1C-A09E-E5D015321844}"/>
    <cellStyle name="Migliaia [0] 46 4 2" xfId="4748" xr:uid="{878AC833-CE81-49DD-883A-8896BE8C6946}"/>
    <cellStyle name="Migliaia [0] 46 4 3" xfId="5989" xr:uid="{2AB91E66-E5FC-4468-8A39-D2747548EC6F}"/>
    <cellStyle name="Migliaia [0] 46 5" xfId="4744" xr:uid="{7117FE0C-FBA8-400F-A40A-C7D3817AA449}"/>
    <cellStyle name="Migliaia [0] 46 6" xfId="5986" xr:uid="{A3F47528-F144-49B8-AED4-31A61EBC8513}"/>
    <cellStyle name="Migliaia [0] 46 7" xfId="3018" xr:uid="{6FA81226-43D9-4F0A-BA5D-B4B3CB79A803}"/>
    <cellStyle name="Migliaia [0] 47" xfId="283" xr:uid="{00000000-0005-0000-0000-000079020000}"/>
    <cellStyle name="Migliaia [0] 47 2" xfId="1604" xr:uid="{00000000-0005-0000-0000-00007A020000}"/>
    <cellStyle name="Migliaia [0] 47 2 2" xfId="1605" xr:uid="{00000000-0005-0000-0000-00007B020000}"/>
    <cellStyle name="Migliaia [0] 47 2 2 2" xfId="4751" xr:uid="{E0EABA7C-02EF-4888-BC8E-4DAEA00F8F37}"/>
    <cellStyle name="Migliaia [0] 47 2 2 3" xfId="3025" xr:uid="{4FDD2D7B-084B-462D-B7A3-B8CF1EE0FBEF}"/>
    <cellStyle name="Migliaia [0] 47 2 3" xfId="4750" xr:uid="{AE0A290A-BF37-4B09-A0A6-25FC4791A790}"/>
    <cellStyle name="Migliaia [0] 47 2 4" xfId="5991" xr:uid="{1C845458-BB1C-449A-87AC-17DCF1B3390D}"/>
    <cellStyle name="Migliaia [0] 47 2 5" xfId="3024" xr:uid="{4B03B115-80AF-4B0F-BCC1-4FFB4C5097D2}"/>
    <cellStyle name="Migliaia [0] 47 3" xfId="1606" xr:uid="{00000000-0005-0000-0000-00007C020000}"/>
    <cellStyle name="Migliaia [0] 47 3 2" xfId="4752" xr:uid="{07271A6C-2904-4FDA-9172-6A0D74B425DF}"/>
    <cellStyle name="Migliaia [0] 47 3 3" xfId="5992" xr:uid="{A67F32A4-5200-4BEE-8814-F20E0EE42923}"/>
    <cellStyle name="Migliaia [0] 47 3 4" xfId="3026" xr:uid="{34E74E3A-52C6-41D6-8532-D0B7C45654AF}"/>
    <cellStyle name="Migliaia [0] 47 4" xfId="3027" xr:uid="{A08CCED2-52D7-4820-836D-AE8E49F843F0}"/>
    <cellStyle name="Migliaia [0] 47 4 2" xfId="4753" xr:uid="{D19F98DE-0F5E-494A-AA0D-177E05CF59ED}"/>
    <cellStyle name="Migliaia [0] 47 4 3" xfId="5993" xr:uid="{93BE1A5A-F66D-4D20-8E23-2D721F5F64A4}"/>
    <cellStyle name="Migliaia [0] 47 5" xfId="4749" xr:uid="{8B81B289-0240-4755-9675-8E647636CDEC}"/>
    <cellStyle name="Migliaia [0] 47 6" xfId="5990" xr:uid="{6C6DCC2F-22CE-4209-B0C5-246C9D88910A}"/>
    <cellStyle name="Migliaia [0] 47 7" xfId="3023" xr:uid="{FD9ED4E9-F80E-48AE-BE88-23719607ED4A}"/>
    <cellStyle name="Migliaia [0] 48" xfId="284" xr:uid="{00000000-0005-0000-0000-00007D020000}"/>
    <cellStyle name="Migliaia [0] 48 2" xfId="1607" xr:uid="{00000000-0005-0000-0000-00007E020000}"/>
    <cellStyle name="Migliaia [0] 48 2 2" xfId="1608" xr:uid="{00000000-0005-0000-0000-00007F020000}"/>
    <cellStyle name="Migliaia [0] 48 2 2 2" xfId="4756" xr:uid="{E21B50A1-F9B5-48B1-A582-797784CCAAFD}"/>
    <cellStyle name="Migliaia [0] 48 2 2 3" xfId="3030" xr:uid="{A26D150C-7E87-4D3D-842D-3630BDD2A056}"/>
    <cellStyle name="Migliaia [0] 48 2 3" xfId="4755" xr:uid="{5CB06C82-91CB-4FDA-9DDC-FD848F1B46B6}"/>
    <cellStyle name="Migliaia [0] 48 2 4" xfId="5995" xr:uid="{4B6B8CD4-5446-4FCE-9AD8-142F75B1CD97}"/>
    <cellStyle name="Migliaia [0] 48 2 5" xfId="3029" xr:uid="{9FF1E0A9-37E8-4AA5-B4A3-AE6B0FF3F938}"/>
    <cellStyle name="Migliaia [0] 48 3" xfId="1609" xr:uid="{00000000-0005-0000-0000-000080020000}"/>
    <cellStyle name="Migliaia [0] 48 3 2" xfId="4757" xr:uid="{1914A914-C0EE-4986-8718-FA74D963126D}"/>
    <cellStyle name="Migliaia [0] 48 3 3" xfId="5996" xr:uid="{F0BBCFDE-49A2-4572-B02A-DBEB5F6DA331}"/>
    <cellStyle name="Migliaia [0] 48 3 4" xfId="3031" xr:uid="{CD1CEB34-8707-44F7-BC78-50FCFB201E79}"/>
    <cellStyle name="Migliaia [0] 48 4" xfId="3032" xr:uid="{CE6C6FAF-B33C-4A65-8476-6703F9EEC77B}"/>
    <cellStyle name="Migliaia [0] 48 4 2" xfId="4758" xr:uid="{98C9696E-ECF2-49D8-8456-FBCE29D3B987}"/>
    <cellStyle name="Migliaia [0] 48 4 3" xfId="5997" xr:uid="{AB248E03-66B4-4B48-9D97-44F855A2A998}"/>
    <cellStyle name="Migliaia [0] 48 5" xfId="4754" xr:uid="{D8484013-E32B-4F88-8865-0B2A9D89846B}"/>
    <cellStyle name="Migliaia [0] 48 6" xfId="5994" xr:uid="{261F27A2-BAB4-441B-8BC6-8058A415DEF8}"/>
    <cellStyle name="Migliaia [0] 48 7" xfId="3028" xr:uid="{3D3AB772-CF43-49D1-A55A-921BE16FE5F8}"/>
    <cellStyle name="Migliaia [0] 49" xfId="285" xr:uid="{00000000-0005-0000-0000-000081020000}"/>
    <cellStyle name="Migliaia [0] 49 2" xfId="1610" xr:uid="{00000000-0005-0000-0000-000082020000}"/>
    <cellStyle name="Migliaia [0] 49 2 2" xfId="1611" xr:uid="{00000000-0005-0000-0000-000083020000}"/>
    <cellStyle name="Migliaia [0] 49 2 2 2" xfId="4761" xr:uid="{3C6003DF-869B-461D-8753-1ED04AB8B518}"/>
    <cellStyle name="Migliaia [0] 49 2 2 3" xfId="3035" xr:uid="{32268093-270A-4804-95A9-BCFE2C33FA8E}"/>
    <cellStyle name="Migliaia [0] 49 2 3" xfId="4760" xr:uid="{BD7F406C-7365-4FE1-B0B4-4408BD27A330}"/>
    <cellStyle name="Migliaia [0] 49 2 4" xfId="5999" xr:uid="{EAEFD5DB-C7A2-41F1-B91F-CCFD2EDFF54E}"/>
    <cellStyle name="Migliaia [0] 49 2 5" xfId="3034" xr:uid="{CED74A81-A9F8-48D5-B306-ABF2B2DF4910}"/>
    <cellStyle name="Migliaia [0] 49 3" xfId="1612" xr:uid="{00000000-0005-0000-0000-000084020000}"/>
    <cellStyle name="Migliaia [0] 49 3 2" xfId="4762" xr:uid="{E5CD9F26-ED87-4977-A337-DECA20E1124C}"/>
    <cellStyle name="Migliaia [0] 49 3 3" xfId="6000" xr:uid="{09D198C6-D025-496F-86F7-2A708A4ECB65}"/>
    <cellStyle name="Migliaia [0] 49 3 4" xfId="3036" xr:uid="{52D3F223-2A44-4E42-AC74-467957D02FEB}"/>
    <cellStyle name="Migliaia [0] 49 4" xfId="3037" xr:uid="{D065ECA2-E2B6-446C-86B2-01B5FFA9DBB0}"/>
    <cellStyle name="Migliaia [0] 49 4 2" xfId="4763" xr:uid="{D1DA396D-20DC-44EC-80AA-45BEE6402603}"/>
    <cellStyle name="Migliaia [0] 49 4 3" xfId="6001" xr:uid="{0CE3157A-F034-4BFC-BA7A-5E0A8BFA7ECA}"/>
    <cellStyle name="Migliaia [0] 49 5" xfId="4759" xr:uid="{39BA03DC-FEC9-44F1-AB6C-527FDA81A51D}"/>
    <cellStyle name="Migliaia [0] 49 6" xfId="5998" xr:uid="{B3E44F3A-CF40-4017-9D3A-7297D8BE74F0}"/>
    <cellStyle name="Migliaia [0] 49 7" xfId="3033" xr:uid="{9C199CD1-15E7-4FFD-BF5D-716F687F1BEA}"/>
    <cellStyle name="Migliaia [0] 5" xfId="286" xr:uid="{00000000-0005-0000-0000-000085020000}"/>
    <cellStyle name="Migliaia [0] 5 2" xfId="1613" xr:uid="{00000000-0005-0000-0000-000086020000}"/>
    <cellStyle name="Migliaia [0] 5 2 2" xfId="1614" xr:uid="{00000000-0005-0000-0000-000087020000}"/>
    <cellStyle name="Migliaia [0] 5 2 2 2" xfId="4766" xr:uid="{69ADC4E3-B026-4351-82BE-096B2247E0AB}"/>
    <cellStyle name="Migliaia [0] 5 2 2 3" xfId="3040" xr:uid="{AF19255E-C24E-4158-8FF4-C6C15647A130}"/>
    <cellStyle name="Migliaia [0] 5 2 3" xfId="4765" xr:uid="{AAF02636-24C8-41CE-9119-236991F3296B}"/>
    <cellStyle name="Migliaia [0] 5 2 4" xfId="6003" xr:uid="{81A99985-9F3C-476A-96FF-4A9D149E3EE1}"/>
    <cellStyle name="Migliaia [0] 5 2 5" xfId="3039" xr:uid="{65F3B956-7D7C-45D3-8CE2-1B6DF77BDE2D}"/>
    <cellStyle name="Migliaia [0] 5 3" xfId="1615" xr:uid="{00000000-0005-0000-0000-000088020000}"/>
    <cellStyle name="Migliaia [0] 5 3 2" xfId="4767" xr:uid="{EEA64456-ECD8-45E4-8A53-6E42394FDD0C}"/>
    <cellStyle name="Migliaia [0] 5 3 3" xfId="6004" xr:uid="{67E8C61C-4043-43B8-907F-F5F9B8856E02}"/>
    <cellStyle name="Migliaia [0] 5 3 4" xfId="3041" xr:uid="{17168358-18AF-45FE-921A-42CBE63FB5DA}"/>
    <cellStyle name="Migliaia [0] 5 4" xfId="3042" xr:uid="{EA0C2312-05AA-4F91-865D-92231B8278CA}"/>
    <cellStyle name="Migliaia [0] 5 4 2" xfId="4768" xr:uid="{8AF591E4-31E7-42B5-8345-B85016F1D6C2}"/>
    <cellStyle name="Migliaia [0] 5 4 3" xfId="6005" xr:uid="{9EBF40E5-A356-488A-AEEB-671F944DD992}"/>
    <cellStyle name="Migliaia [0] 5 5" xfId="4764" xr:uid="{3C6DB823-6801-463D-97C9-65D553F44DC7}"/>
    <cellStyle name="Migliaia [0] 5 6" xfId="6002" xr:uid="{28CE114B-9253-431D-BBD6-76D162CCFAAC}"/>
    <cellStyle name="Migliaia [0] 5 7" xfId="3038" xr:uid="{3F0DB9DB-E00E-459B-B0E7-0B35896E61C4}"/>
    <cellStyle name="Migliaia [0] 50" xfId="287" xr:uid="{00000000-0005-0000-0000-000089020000}"/>
    <cellStyle name="Migliaia [0] 50 2" xfId="1616" xr:uid="{00000000-0005-0000-0000-00008A020000}"/>
    <cellStyle name="Migliaia [0] 50 2 2" xfId="1617" xr:uid="{00000000-0005-0000-0000-00008B020000}"/>
    <cellStyle name="Migliaia [0] 50 2 2 2" xfId="4771" xr:uid="{1B09896B-A258-412A-A7DD-E7DB6D81541A}"/>
    <cellStyle name="Migliaia [0] 50 2 2 3" xfId="3045" xr:uid="{6501384D-D0CB-4354-B932-812AEBBC6B88}"/>
    <cellStyle name="Migliaia [0] 50 2 3" xfId="4770" xr:uid="{C77DDA14-7259-4990-B0D4-73A23DBB14B7}"/>
    <cellStyle name="Migliaia [0] 50 2 4" xfId="6007" xr:uid="{8EF7FCB7-F223-4BF7-9277-E9A53A29E859}"/>
    <cellStyle name="Migliaia [0] 50 2 5" xfId="3044" xr:uid="{EED3D59E-5F89-4CC4-966C-01CB231358D6}"/>
    <cellStyle name="Migliaia [0] 50 3" xfId="1618" xr:uid="{00000000-0005-0000-0000-00008C020000}"/>
    <cellStyle name="Migliaia [0] 50 3 2" xfId="4772" xr:uid="{7A24BE6B-A743-4370-9A0C-C46050A87090}"/>
    <cellStyle name="Migliaia [0] 50 3 3" xfId="6008" xr:uid="{D98FA3CE-2541-4421-A400-D0232D7559F7}"/>
    <cellStyle name="Migliaia [0] 50 3 4" xfId="3046" xr:uid="{D9EC0509-567B-4F93-BD4C-9AFF436746F4}"/>
    <cellStyle name="Migliaia [0] 50 4" xfId="3047" xr:uid="{CAE89269-BD28-4093-9E2F-D1E40A8F8202}"/>
    <cellStyle name="Migliaia [0] 50 4 2" xfId="4773" xr:uid="{70405372-B612-46CC-8641-9F5DBCB4E0F1}"/>
    <cellStyle name="Migliaia [0] 50 4 3" xfId="6009" xr:uid="{674A426F-A4AA-4F46-960C-5D4843A32D7E}"/>
    <cellStyle name="Migliaia [0] 50 5" xfId="4769" xr:uid="{1362F498-5A50-4EAD-9FC1-6C4B94FEF5BE}"/>
    <cellStyle name="Migliaia [0] 50 6" xfId="6006" xr:uid="{B4B0825C-A5DA-473D-8EC6-40CBCAF67322}"/>
    <cellStyle name="Migliaia [0] 50 7" xfId="3043" xr:uid="{E0E10029-BAA8-4245-B483-84A5D72059E2}"/>
    <cellStyle name="Migliaia [0] 51" xfId="288" xr:uid="{00000000-0005-0000-0000-00008D020000}"/>
    <cellStyle name="Migliaia [0] 51 2" xfId="1619" xr:uid="{00000000-0005-0000-0000-00008E020000}"/>
    <cellStyle name="Migliaia [0] 51 2 2" xfId="1620" xr:uid="{00000000-0005-0000-0000-00008F020000}"/>
    <cellStyle name="Migliaia [0] 51 2 2 2" xfId="4776" xr:uid="{D057B8B0-6A27-4052-A826-3ED5C60BF2FE}"/>
    <cellStyle name="Migliaia [0] 51 2 2 3" xfId="3050" xr:uid="{5771EA5A-8C39-42DB-8645-129826F8F624}"/>
    <cellStyle name="Migliaia [0] 51 2 3" xfId="4775" xr:uid="{2B4E65B6-8FF6-4A35-A3E7-5BF79BAFD099}"/>
    <cellStyle name="Migliaia [0] 51 2 4" xfId="6011" xr:uid="{8E85BB4A-456D-4332-AEF4-BD3537B3F358}"/>
    <cellStyle name="Migliaia [0] 51 2 5" xfId="3049" xr:uid="{A3A741F7-3D2D-4092-BB8E-EBB5E98B0FA6}"/>
    <cellStyle name="Migliaia [0] 51 3" xfId="1621" xr:uid="{00000000-0005-0000-0000-000090020000}"/>
    <cellStyle name="Migliaia [0] 51 3 2" xfId="4777" xr:uid="{59AFADEC-D985-494A-AC3B-B927EC602DF8}"/>
    <cellStyle name="Migliaia [0] 51 3 3" xfId="6012" xr:uid="{43A95878-3908-4303-BA22-168A8EAE614C}"/>
    <cellStyle name="Migliaia [0] 51 3 4" xfId="3051" xr:uid="{EE70C815-DD67-445E-8CD2-670D8D2CBD85}"/>
    <cellStyle name="Migliaia [0] 51 4" xfId="3052" xr:uid="{CC7E76CC-99AA-4139-AB8A-1F39706E4C26}"/>
    <cellStyle name="Migliaia [0] 51 4 2" xfId="4778" xr:uid="{233A750B-33EC-40F0-BBE5-797030766A56}"/>
    <cellStyle name="Migliaia [0] 51 4 3" xfId="6013" xr:uid="{0F3D1A97-E64A-49BF-82A3-AE10E560097C}"/>
    <cellStyle name="Migliaia [0] 51 5" xfId="4774" xr:uid="{42248D48-CD4C-46EF-9510-257DE98A6F9E}"/>
    <cellStyle name="Migliaia [0] 51 6" xfId="6010" xr:uid="{6DD7CE24-44CB-42E2-A807-FF2C6F89D3D0}"/>
    <cellStyle name="Migliaia [0] 51 7" xfId="3048" xr:uid="{4A28D015-CC96-47E3-B146-54586E08B880}"/>
    <cellStyle name="Migliaia [0] 52" xfId="289" xr:uid="{00000000-0005-0000-0000-000091020000}"/>
    <cellStyle name="Migliaia [0] 52 2" xfId="1622" xr:uid="{00000000-0005-0000-0000-000092020000}"/>
    <cellStyle name="Migliaia [0] 52 2 2" xfId="1623" xr:uid="{00000000-0005-0000-0000-000093020000}"/>
    <cellStyle name="Migliaia [0] 52 2 2 2" xfId="4781" xr:uid="{5F6F9507-4B46-4DAA-A72B-9B2FECC3A56B}"/>
    <cellStyle name="Migliaia [0] 52 2 2 3" xfId="3055" xr:uid="{A6BEC58A-B439-4B86-B230-5FE5DC12D512}"/>
    <cellStyle name="Migliaia [0] 52 2 3" xfId="4780" xr:uid="{6F7DEC58-B58C-4CAA-A1D8-25A8864451CC}"/>
    <cellStyle name="Migliaia [0] 52 2 4" xfId="6015" xr:uid="{A30B5FE9-AA91-4881-860B-3E88A7275B2F}"/>
    <cellStyle name="Migliaia [0] 52 2 5" xfId="3054" xr:uid="{38A63953-4C32-4A85-AB5C-09DDD2102FDF}"/>
    <cellStyle name="Migliaia [0] 52 3" xfId="1624" xr:uid="{00000000-0005-0000-0000-000094020000}"/>
    <cellStyle name="Migliaia [0] 52 3 2" xfId="4782" xr:uid="{BDC2EB66-46E4-4F6D-9082-7368C569F5DB}"/>
    <cellStyle name="Migliaia [0] 52 3 3" xfId="6016" xr:uid="{2E580CF6-88A9-4019-98C1-7542B28963C3}"/>
    <cellStyle name="Migliaia [0] 52 3 4" xfId="3056" xr:uid="{8165A51B-2992-41F2-B079-B1C4CAAE80F4}"/>
    <cellStyle name="Migliaia [0] 52 4" xfId="3057" xr:uid="{B2498148-7299-45FA-9073-DAAC32142C6C}"/>
    <cellStyle name="Migliaia [0] 52 4 2" xfId="4783" xr:uid="{1831141C-B017-4F27-8A31-A5E223483273}"/>
    <cellStyle name="Migliaia [0] 52 4 3" xfId="6017" xr:uid="{8C94118D-6A8A-4A4D-AF09-04FAD040C927}"/>
    <cellStyle name="Migliaia [0] 52 5" xfId="4779" xr:uid="{C8C9579A-C7B0-4236-A5E1-6DBCB79F7A78}"/>
    <cellStyle name="Migliaia [0] 52 6" xfId="6014" xr:uid="{7665F33B-1CEF-4D5F-B08D-32E36C47DDC8}"/>
    <cellStyle name="Migliaia [0] 52 7" xfId="3053" xr:uid="{37DC50DF-5C3C-4046-A602-543B1D222D34}"/>
    <cellStyle name="Migliaia [0] 53" xfId="290" xr:uid="{00000000-0005-0000-0000-000095020000}"/>
    <cellStyle name="Migliaia [0] 53 2" xfId="1625" xr:uid="{00000000-0005-0000-0000-000096020000}"/>
    <cellStyle name="Migliaia [0] 53 2 2" xfId="1626" xr:uid="{00000000-0005-0000-0000-000097020000}"/>
    <cellStyle name="Migliaia [0] 53 2 2 2" xfId="4786" xr:uid="{316087C8-DD39-4656-838C-F5E8D129AB49}"/>
    <cellStyle name="Migliaia [0] 53 2 2 3" xfId="3060" xr:uid="{8CF465D2-6F86-4BE8-B656-25F2BAE81AEC}"/>
    <cellStyle name="Migliaia [0] 53 2 3" xfId="4785" xr:uid="{52CCD22F-2397-414D-A008-AF8DE7223F9A}"/>
    <cellStyle name="Migliaia [0] 53 2 4" xfId="6019" xr:uid="{265A2FC2-65CD-43A1-BC2E-59755C673984}"/>
    <cellStyle name="Migliaia [0] 53 2 5" xfId="3059" xr:uid="{3AB1EE8F-EEE8-4D3A-9991-B66419621C3B}"/>
    <cellStyle name="Migliaia [0] 53 3" xfId="1627" xr:uid="{00000000-0005-0000-0000-000098020000}"/>
    <cellStyle name="Migliaia [0] 53 3 2" xfId="4787" xr:uid="{86E21B47-AC8B-4AF4-A9FF-338B02DE17DA}"/>
    <cellStyle name="Migliaia [0] 53 3 3" xfId="6020" xr:uid="{5E8E526E-77C7-4135-87CA-203D5A40E355}"/>
    <cellStyle name="Migliaia [0] 53 3 4" xfId="3061" xr:uid="{21E48DE2-A40A-4B88-B9F5-D01C35C8AEA6}"/>
    <cellStyle name="Migliaia [0] 53 4" xfId="3062" xr:uid="{CB5EFF73-451C-4B4B-9D75-5D534B37EEAA}"/>
    <cellStyle name="Migliaia [0] 53 4 2" xfId="4788" xr:uid="{C9A8684B-13EB-4703-A62D-4A361CFB5639}"/>
    <cellStyle name="Migliaia [0] 53 4 3" xfId="6021" xr:uid="{EC04CCD8-DF98-4924-8969-4D0946570BAD}"/>
    <cellStyle name="Migliaia [0] 53 5" xfId="4784" xr:uid="{D3A35F88-C82B-433A-94C0-6CA780A2FDA8}"/>
    <cellStyle name="Migliaia [0] 53 6" xfId="6018" xr:uid="{C60CEE32-BB38-4B9D-9B58-907D432916DC}"/>
    <cellStyle name="Migliaia [0] 53 7" xfId="3058" xr:uid="{45D240B8-8F67-49BD-8A4F-90257045FAFA}"/>
    <cellStyle name="Migliaia [0] 54" xfId="291" xr:uid="{00000000-0005-0000-0000-000099020000}"/>
    <cellStyle name="Migliaia [0] 54 2" xfId="1628" xr:uid="{00000000-0005-0000-0000-00009A020000}"/>
    <cellStyle name="Migliaia [0] 54 2 2" xfId="1629" xr:uid="{00000000-0005-0000-0000-00009B020000}"/>
    <cellStyle name="Migliaia [0] 54 2 2 2" xfId="4791" xr:uid="{114F6748-BE84-419C-B17C-553AF166F672}"/>
    <cellStyle name="Migliaia [0] 54 2 2 3" xfId="3065" xr:uid="{FC73AD0A-9DC6-47B1-9A14-F6044BED51A0}"/>
    <cellStyle name="Migliaia [0] 54 2 3" xfId="4790" xr:uid="{F4FB53CB-1F1F-40B9-A88D-929B8DE091F1}"/>
    <cellStyle name="Migliaia [0] 54 2 4" xfId="6023" xr:uid="{DD369C1A-8FCB-443C-9A84-B2F92A14B8C5}"/>
    <cellStyle name="Migliaia [0] 54 2 5" xfId="3064" xr:uid="{34B2E2B9-9190-4F3D-9835-7EDC5219BB10}"/>
    <cellStyle name="Migliaia [0] 54 3" xfId="1630" xr:uid="{00000000-0005-0000-0000-00009C020000}"/>
    <cellStyle name="Migliaia [0] 54 3 2" xfId="4792" xr:uid="{79657E01-1E47-410E-B0BE-B436B89CB00E}"/>
    <cellStyle name="Migliaia [0] 54 3 3" xfId="6024" xr:uid="{D58E503D-AFC4-4434-B549-2FB18BF4012D}"/>
    <cellStyle name="Migliaia [0] 54 3 4" xfId="3066" xr:uid="{39BC87CC-51BF-441E-A4B9-4ED72DF7966A}"/>
    <cellStyle name="Migliaia [0] 54 4" xfId="3067" xr:uid="{61DE0B87-E9F6-4FF9-9E1B-A605C81E72A6}"/>
    <cellStyle name="Migliaia [0] 54 4 2" xfId="4793" xr:uid="{09EE1087-4741-4BAF-9268-F67AE36BC563}"/>
    <cellStyle name="Migliaia [0] 54 4 3" xfId="6025" xr:uid="{A52AF561-328C-4B27-AEA8-A3658BC4099C}"/>
    <cellStyle name="Migliaia [0] 54 5" xfId="4789" xr:uid="{3A46AD77-BC3C-49BD-AF16-95C600A9DCE0}"/>
    <cellStyle name="Migliaia [0] 54 6" xfId="6022" xr:uid="{7B799D0F-88BE-441F-9654-36EFF451D92A}"/>
    <cellStyle name="Migliaia [0] 54 7" xfId="3063" xr:uid="{37B45DBE-00BD-43F3-B428-A7DC649A027E}"/>
    <cellStyle name="Migliaia [0] 55" xfId="292" xr:uid="{00000000-0005-0000-0000-00009D020000}"/>
    <cellStyle name="Migliaia [0] 55 2" xfId="1631" xr:uid="{00000000-0005-0000-0000-00009E020000}"/>
    <cellStyle name="Migliaia [0] 55 2 2" xfId="1632" xr:uid="{00000000-0005-0000-0000-00009F020000}"/>
    <cellStyle name="Migliaia [0] 55 2 2 2" xfId="4796" xr:uid="{BFE43E66-7FB7-46EC-A49A-89D14BFC2C6E}"/>
    <cellStyle name="Migliaia [0] 55 2 2 3" xfId="3070" xr:uid="{3E7D282B-A20A-442F-832F-47838B302013}"/>
    <cellStyle name="Migliaia [0] 55 2 3" xfId="4795" xr:uid="{84C0092C-7441-4F8A-9269-0AD44C246B4E}"/>
    <cellStyle name="Migliaia [0] 55 2 4" xfId="6027" xr:uid="{D467B8C5-D001-4F40-B1D1-DA6912AA2941}"/>
    <cellStyle name="Migliaia [0] 55 2 5" xfId="3069" xr:uid="{4C250386-9609-48B5-A067-D65B9C35E1FA}"/>
    <cellStyle name="Migliaia [0] 55 3" xfId="1633" xr:uid="{00000000-0005-0000-0000-0000A0020000}"/>
    <cellStyle name="Migliaia [0] 55 3 2" xfId="4797" xr:uid="{9A159581-4814-4B47-8AE6-D8DF7B45E838}"/>
    <cellStyle name="Migliaia [0] 55 3 3" xfId="6028" xr:uid="{47DC5F4A-B314-4732-BEE8-76C710FF9B70}"/>
    <cellStyle name="Migliaia [0] 55 3 4" xfId="3071" xr:uid="{2331F957-0EBA-4C06-B16C-2AAC73AAE6FE}"/>
    <cellStyle name="Migliaia [0] 55 4" xfId="3072" xr:uid="{04C9F5AA-9885-4D04-93F8-1D79B8CFA665}"/>
    <cellStyle name="Migliaia [0] 55 4 2" xfId="4798" xr:uid="{E91482C7-31B0-45CE-B034-D2D681E127E6}"/>
    <cellStyle name="Migliaia [0] 55 4 3" xfId="6029" xr:uid="{2DB7BE47-676B-4576-BFE9-F1D088692DA8}"/>
    <cellStyle name="Migliaia [0] 55 5" xfId="4794" xr:uid="{1FB84817-2C66-4069-B9B9-D3CA52F84505}"/>
    <cellStyle name="Migliaia [0] 55 6" xfId="6026" xr:uid="{97DF3CA0-740A-4BB4-B6AA-8286821F3E9D}"/>
    <cellStyle name="Migliaia [0] 55 7" xfId="3068" xr:uid="{640039D4-44CD-486D-9E5B-88C6D27EB6FD}"/>
    <cellStyle name="Migliaia [0] 56" xfId="293" xr:uid="{00000000-0005-0000-0000-0000A1020000}"/>
    <cellStyle name="Migliaia [0] 56 2" xfId="1634" xr:uid="{00000000-0005-0000-0000-0000A2020000}"/>
    <cellStyle name="Migliaia [0] 56 2 2" xfId="1635" xr:uid="{00000000-0005-0000-0000-0000A3020000}"/>
    <cellStyle name="Migliaia [0] 56 2 2 2" xfId="4801" xr:uid="{AD020D14-894C-4083-BFC7-86D1DA4C5BF4}"/>
    <cellStyle name="Migliaia [0] 56 2 2 3" xfId="3075" xr:uid="{ED7E2A12-86EA-493B-9B24-D25FB970958A}"/>
    <cellStyle name="Migliaia [0] 56 2 3" xfId="4800" xr:uid="{0BECB78D-8A69-4675-87D2-29487D49AE10}"/>
    <cellStyle name="Migliaia [0] 56 2 4" xfId="6031" xr:uid="{9FC27219-0FFA-4845-8B98-CCD22747FE4E}"/>
    <cellStyle name="Migliaia [0] 56 2 5" xfId="3074" xr:uid="{70BB7426-E453-4F53-B893-A1FCA6BE7167}"/>
    <cellStyle name="Migliaia [0] 56 3" xfId="1636" xr:uid="{00000000-0005-0000-0000-0000A4020000}"/>
    <cellStyle name="Migliaia [0] 56 3 2" xfId="4802" xr:uid="{6A029718-D782-45EB-82F2-892452A3A8B7}"/>
    <cellStyle name="Migliaia [0] 56 3 3" xfId="6032" xr:uid="{50B662D2-3531-4E7A-8CDF-E200654BF44F}"/>
    <cellStyle name="Migliaia [0] 56 3 4" xfId="3076" xr:uid="{8D716C5B-1195-488D-AD59-C7AA64FD2993}"/>
    <cellStyle name="Migliaia [0] 56 4" xfId="3077" xr:uid="{A8BF5B66-CB83-4980-8DC5-A239E5F88147}"/>
    <cellStyle name="Migliaia [0] 56 4 2" xfId="4803" xr:uid="{904ED14C-6FD4-4260-854B-6C8E1FCB5C73}"/>
    <cellStyle name="Migliaia [0] 56 4 3" xfId="6033" xr:uid="{827AA4E7-B042-4911-97F8-213F987E80F5}"/>
    <cellStyle name="Migliaia [0] 56 5" xfId="4799" xr:uid="{4ADB6B4B-1699-47F6-B319-530865D8AB5A}"/>
    <cellStyle name="Migliaia [0] 56 6" xfId="6030" xr:uid="{3637DAC5-A674-4909-9BB2-EF30B1F50CEB}"/>
    <cellStyle name="Migliaia [0] 56 7" xfId="3073" xr:uid="{B4A479B9-8C6E-451C-9DFE-A1D74A2E20A1}"/>
    <cellStyle name="Migliaia [0] 57" xfId="294" xr:uid="{00000000-0005-0000-0000-0000A5020000}"/>
    <cellStyle name="Migliaia [0] 57 2" xfId="1637" xr:uid="{00000000-0005-0000-0000-0000A6020000}"/>
    <cellStyle name="Migliaia [0] 57 2 2" xfId="1638" xr:uid="{00000000-0005-0000-0000-0000A7020000}"/>
    <cellStyle name="Migliaia [0] 57 2 2 2" xfId="4806" xr:uid="{BCCBF600-990C-4B36-B3D0-FA136E4272E4}"/>
    <cellStyle name="Migliaia [0] 57 2 2 3" xfId="3080" xr:uid="{907FFE9F-6FCA-4ED8-8407-2CDF41CF0B12}"/>
    <cellStyle name="Migliaia [0] 57 2 3" xfId="4805" xr:uid="{1B769285-B18C-4CF7-8A40-ACBBCCD9AF7C}"/>
    <cellStyle name="Migliaia [0] 57 2 4" xfId="6035" xr:uid="{C7C5C9FE-0F1D-4187-952B-7970CC7030B0}"/>
    <cellStyle name="Migliaia [0] 57 2 5" xfId="3079" xr:uid="{E6681FF5-925E-4399-887A-093A7484D249}"/>
    <cellStyle name="Migliaia [0] 57 3" xfId="1639" xr:uid="{00000000-0005-0000-0000-0000A8020000}"/>
    <cellStyle name="Migliaia [0] 57 3 2" xfId="4807" xr:uid="{46460498-71DB-43A4-A232-3013A84AC5AE}"/>
    <cellStyle name="Migliaia [0] 57 3 3" xfId="6036" xr:uid="{9884EB31-2CF3-4F3C-8E48-ABA0336B62C0}"/>
    <cellStyle name="Migliaia [0] 57 3 4" xfId="3081" xr:uid="{FA3DA1C4-F236-442B-952B-9F63C7EE7F59}"/>
    <cellStyle name="Migliaia [0] 57 4" xfId="3082" xr:uid="{652C5535-FB99-4133-A7FC-6C75DED114FE}"/>
    <cellStyle name="Migliaia [0] 57 4 2" xfId="4808" xr:uid="{B1984610-FD6E-44BE-9B0F-DA13F6E70060}"/>
    <cellStyle name="Migliaia [0] 57 4 3" xfId="6037" xr:uid="{37021624-C8C4-4FF8-BA1E-B1377B32593F}"/>
    <cellStyle name="Migliaia [0] 57 5" xfId="4804" xr:uid="{9CA9186F-1D48-4469-92E4-E90142B6D1E9}"/>
    <cellStyle name="Migliaia [0] 57 6" xfId="6034" xr:uid="{3D7EFBEC-E2B2-4B75-965D-BB75CE03351F}"/>
    <cellStyle name="Migliaia [0] 57 7" xfId="3078" xr:uid="{0B26BB52-6D74-4D2F-A2E6-3EEB3BD45DB3}"/>
    <cellStyle name="Migliaia [0] 58" xfId="295" xr:uid="{00000000-0005-0000-0000-0000A9020000}"/>
    <cellStyle name="Migliaia [0] 58 2" xfId="1640" xr:uid="{00000000-0005-0000-0000-0000AA020000}"/>
    <cellStyle name="Migliaia [0] 58 2 2" xfId="1641" xr:uid="{00000000-0005-0000-0000-0000AB020000}"/>
    <cellStyle name="Migliaia [0] 58 2 2 2" xfId="4811" xr:uid="{776D53D5-5899-429A-80CA-3198C0EC423C}"/>
    <cellStyle name="Migliaia [0] 58 2 2 3" xfId="3085" xr:uid="{C86D34DD-E3DD-4B79-914A-659786E0BE4F}"/>
    <cellStyle name="Migliaia [0] 58 2 3" xfId="4810" xr:uid="{54968533-7AE0-45E8-ACC9-C00AC9607A28}"/>
    <cellStyle name="Migliaia [0] 58 2 4" xfId="6039" xr:uid="{7BE0BBDD-9E08-47D4-8BA7-F6678B510173}"/>
    <cellStyle name="Migliaia [0] 58 2 5" xfId="3084" xr:uid="{CD93F50D-1EBF-4731-902C-A51E31D60490}"/>
    <cellStyle name="Migliaia [0] 58 3" xfId="1642" xr:uid="{00000000-0005-0000-0000-0000AC020000}"/>
    <cellStyle name="Migliaia [0] 58 3 2" xfId="4812" xr:uid="{C2CDBF34-AD80-4D88-B1DE-BD295D5F52B5}"/>
    <cellStyle name="Migliaia [0] 58 3 3" xfId="6040" xr:uid="{B1319965-46CD-44F6-8740-9C7B3E4E2FF8}"/>
    <cellStyle name="Migliaia [0] 58 3 4" xfId="3086" xr:uid="{08F753D8-5EC7-4895-B287-CD3C065F4E48}"/>
    <cellStyle name="Migliaia [0] 58 4" xfId="3087" xr:uid="{D02DA499-F2E2-48F0-B72C-7C407089A775}"/>
    <cellStyle name="Migliaia [0] 58 4 2" xfId="4813" xr:uid="{F0A8FA95-3E7D-4082-8412-1637A1B8E477}"/>
    <cellStyle name="Migliaia [0] 58 4 3" xfId="6041" xr:uid="{95E10B2C-64C9-41AC-B8F8-200AE4D3AEFA}"/>
    <cellStyle name="Migliaia [0] 58 5" xfId="4809" xr:uid="{3149DE35-87CA-4936-9630-FEE6A384A6D4}"/>
    <cellStyle name="Migliaia [0] 58 6" xfId="6038" xr:uid="{6800754F-0A58-4557-8046-3705C745A255}"/>
    <cellStyle name="Migliaia [0] 58 7" xfId="3083" xr:uid="{DA1B74D2-0738-46AA-99BE-FB9910D24126}"/>
    <cellStyle name="Migliaia [0] 59" xfId="296" xr:uid="{00000000-0005-0000-0000-0000AD020000}"/>
    <cellStyle name="Migliaia [0] 59 2" xfId="1643" xr:uid="{00000000-0005-0000-0000-0000AE020000}"/>
    <cellStyle name="Migliaia [0] 59 2 2" xfId="1644" xr:uid="{00000000-0005-0000-0000-0000AF020000}"/>
    <cellStyle name="Migliaia [0] 59 2 2 2" xfId="4816" xr:uid="{33C5FD98-19B5-460A-9B32-58149E090107}"/>
    <cellStyle name="Migliaia [0] 59 2 2 3" xfId="3090" xr:uid="{670297E0-5EB0-400A-BC46-1C1307F45750}"/>
    <cellStyle name="Migliaia [0] 59 2 3" xfId="4815" xr:uid="{71F6711F-25E0-42D8-A95F-D229288203FD}"/>
    <cellStyle name="Migliaia [0] 59 2 4" xfId="6043" xr:uid="{BC034600-EB98-412C-ACC9-BFDD02587706}"/>
    <cellStyle name="Migliaia [0] 59 2 5" xfId="3089" xr:uid="{F4B9DAEF-D9A9-4586-A567-BB64EE875908}"/>
    <cellStyle name="Migliaia [0] 59 3" xfId="1645" xr:uid="{00000000-0005-0000-0000-0000B0020000}"/>
    <cellStyle name="Migliaia [0] 59 3 2" xfId="4817" xr:uid="{EB9817E4-1086-4664-B73E-B58E57CA1FBA}"/>
    <cellStyle name="Migliaia [0] 59 3 3" xfId="6044" xr:uid="{B52BFB1A-28E7-417A-8CCF-1E007ADAF3FF}"/>
    <cellStyle name="Migliaia [0] 59 3 4" xfId="3091" xr:uid="{4BDC48B6-5B27-4D1A-AEF8-52FAA4229BE3}"/>
    <cellStyle name="Migliaia [0] 59 4" xfId="3092" xr:uid="{74607B56-75B4-41D7-8722-27D5621E1CAE}"/>
    <cellStyle name="Migliaia [0] 59 4 2" xfId="4818" xr:uid="{80C400A6-B90A-4204-81B7-730CEFEC2390}"/>
    <cellStyle name="Migliaia [0] 59 4 3" xfId="6045" xr:uid="{20CC54EB-6DED-476B-A13A-33EE0E996F19}"/>
    <cellStyle name="Migliaia [0] 59 5" xfId="4814" xr:uid="{E3ACD634-6BB8-4A42-A021-E00918023DEF}"/>
    <cellStyle name="Migliaia [0] 59 6" xfId="6042" xr:uid="{24A8B4F7-5C46-439A-BE01-A146F1C5384A}"/>
    <cellStyle name="Migliaia [0] 59 7" xfId="3088" xr:uid="{0C50AC25-51E0-4A2F-85C2-9FFC90D3ECB4}"/>
    <cellStyle name="Migliaia [0] 6" xfId="297" xr:uid="{00000000-0005-0000-0000-0000B1020000}"/>
    <cellStyle name="Migliaia [0] 6 2" xfId="1646" xr:uid="{00000000-0005-0000-0000-0000B2020000}"/>
    <cellStyle name="Migliaia [0] 6 2 2" xfId="1647" xr:uid="{00000000-0005-0000-0000-0000B3020000}"/>
    <cellStyle name="Migliaia [0] 6 2 2 2" xfId="4821" xr:uid="{FF5AD1E6-BF59-4926-860A-A6AF43F6EDD7}"/>
    <cellStyle name="Migliaia [0] 6 2 2 3" xfId="3095" xr:uid="{88769076-2B97-4D93-A1B7-1FD5D4A4DE80}"/>
    <cellStyle name="Migliaia [0] 6 2 3" xfId="4820" xr:uid="{07119281-F52E-4B61-B6B8-6853C39659D0}"/>
    <cellStyle name="Migliaia [0] 6 2 4" xfId="6047" xr:uid="{6E5A1789-70C8-4D16-96A1-50B74A305560}"/>
    <cellStyle name="Migliaia [0] 6 2 5" xfId="3094" xr:uid="{B036836A-83C9-48FA-9A4A-5D3972FC7101}"/>
    <cellStyle name="Migliaia [0] 6 3" xfId="1648" xr:uid="{00000000-0005-0000-0000-0000B4020000}"/>
    <cellStyle name="Migliaia [0] 6 3 2" xfId="4822" xr:uid="{7E9DC6DA-73D6-44AA-AFAE-9AFAD5309075}"/>
    <cellStyle name="Migliaia [0] 6 3 3" xfId="6048" xr:uid="{0317DC0F-AC0C-4EE0-A856-82BCF9EAC3FE}"/>
    <cellStyle name="Migliaia [0] 6 3 4" xfId="3096" xr:uid="{C4071D29-EBE0-4E0C-9B02-F64AA92CBDC6}"/>
    <cellStyle name="Migliaia [0] 6 4" xfId="3097" xr:uid="{6FE6AD64-0378-4351-B73D-F471E98294AF}"/>
    <cellStyle name="Migliaia [0] 6 4 2" xfId="4823" xr:uid="{C738CE35-7D29-4F54-B19D-AE4AB19913A7}"/>
    <cellStyle name="Migliaia [0] 6 4 3" xfId="6049" xr:uid="{AC863FE8-FF82-49F9-9828-D7A33A4C7C31}"/>
    <cellStyle name="Migliaia [0] 6 5" xfId="4819" xr:uid="{34ACB464-23E0-4A92-B6DB-E45AE5B36925}"/>
    <cellStyle name="Migliaia [0] 6 6" xfId="6046" xr:uid="{B1A0424C-8D6F-44D8-AD14-84D4B0537A13}"/>
    <cellStyle name="Migliaia [0] 6 7" xfId="3093" xr:uid="{970D0782-8B41-4CA2-8EE1-02BAFF50D160}"/>
    <cellStyle name="Migliaia [0] 7" xfId="298" xr:uid="{00000000-0005-0000-0000-0000B5020000}"/>
    <cellStyle name="Migliaia [0] 7 2" xfId="1649" xr:uid="{00000000-0005-0000-0000-0000B6020000}"/>
    <cellStyle name="Migliaia [0] 7 2 2" xfId="1650" xr:uid="{00000000-0005-0000-0000-0000B7020000}"/>
    <cellStyle name="Migliaia [0] 7 2 2 2" xfId="4826" xr:uid="{3A230641-9A52-4047-B624-C50A6C2658C9}"/>
    <cellStyle name="Migliaia [0] 7 2 2 3" xfId="3100" xr:uid="{1285F521-5119-45F3-9B09-FE0AE282ED90}"/>
    <cellStyle name="Migliaia [0] 7 2 3" xfId="4825" xr:uid="{30DB4908-B790-40A6-8735-F2E75985CFBD}"/>
    <cellStyle name="Migliaia [0] 7 2 4" xfId="6051" xr:uid="{E0C8543D-CE12-485D-94A1-4EFE78497198}"/>
    <cellStyle name="Migliaia [0] 7 2 5" xfId="3099" xr:uid="{314EBA8D-5665-44F2-B50A-D71B73D77714}"/>
    <cellStyle name="Migliaia [0] 7 3" xfId="1651" xr:uid="{00000000-0005-0000-0000-0000B8020000}"/>
    <cellStyle name="Migliaia [0] 7 3 2" xfId="4827" xr:uid="{5991A37A-BC88-4FE1-A1EA-DDBCAE813419}"/>
    <cellStyle name="Migliaia [0] 7 3 3" xfId="6052" xr:uid="{D351C09E-EEDC-4759-84B0-B06D795522C0}"/>
    <cellStyle name="Migliaia [0] 7 3 4" xfId="3101" xr:uid="{999862CA-74D9-47CB-901B-27C03647BD3B}"/>
    <cellStyle name="Migliaia [0] 7 4" xfId="3102" xr:uid="{09E6BB3F-14A3-45CB-8011-94723E00218C}"/>
    <cellStyle name="Migliaia [0] 7 4 2" xfId="4828" xr:uid="{F7546F5C-EB34-4392-9AA3-880BEBC9E473}"/>
    <cellStyle name="Migliaia [0] 7 4 3" xfId="6053" xr:uid="{3389BD2C-FF73-4DC5-8845-50CC901B7313}"/>
    <cellStyle name="Migliaia [0] 7 5" xfId="4824" xr:uid="{BA326C9D-72AD-49D3-BE9A-C036757DAFD9}"/>
    <cellStyle name="Migliaia [0] 7 6" xfId="6050" xr:uid="{A4F0FA15-22CB-446D-9876-CA21805D843A}"/>
    <cellStyle name="Migliaia [0] 7 7" xfId="3098" xr:uid="{1FE9D56E-3E9A-4936-99BE-862A4D79822E}"/>
    <cellStyle name="Migliaia [0] 8" xfId="299" xr:uid="{00000000-0005-0000-0000-0000B9020000}"/>
    <cellStyle name="Migliaia [0] 8 2" xfId="1652" xr:uid="{00000000-0005-0000-0000-0000BA020000}"/>
    <cellStyle name="Migliaia [0] 8 2 2" xfId="1653" xr:uid="{00000000-0005-0000-0000-0000BB020000}"/>
    <cellStyle name="Migliaia [0] 8 2 2 2" xfId="4831" xr:uid="{9FF8390D-759B-407C-B69D-8F4ACB183510}"/>
    <cellStyle name="Migliaia [0] 8 2 2 3" xfId="3105" xr:uid="{CE98BE60-9006-41AE-9AF0-2EFD47090D4C}"/>
    <cellStyle name="Migliaia [0] 8 2 3" xfId="4830" xr:uid="{A8C927B4-1E32-482C-A022-A6005C8DAE4A}"/>
    <cellStyle name="Migliaia [0] 8 2 4" xfId="6055" xr:uid="{E152400E-ED79-44C2-A01E-B930E293D9F2}"/>
    <cellStyle name="Migliaia [0] 8 2 5" xfId="3104" xr:uid="{5EF69358-7B7B-4A74-B581-C1A333FE779B}"/>
    <cellStyle name="Migliaia [0] 8 3" xfId="1654" xr:uid="{00000000-0005-0000-0000-0000BC020000}"/>
    <cellStyle name="Migliaia [0] 8 3 2" xfId="4832" xr:uid="{E55D5662-5EC5-4C89-81E2-268A5AF9CF4C}"/>
    <cellStyle name="Migliaia [0] 8 3 3" xfId="6056" xr:uid="{AB173F62-079B-4446-A80C-A8CDF8B32301}"/>
    <cellStyle name="Migliaia [0] 8 3 4" xfId="3106" xr:uid="{EA9158A6-4B9F-4616-9C20-EA3633CFC18D}"/>
    <cellStyle name="Migliaia [0] 8 4" xfId="3107" xr:uid="{42B44F06-A944-448B-B636-0A94D87A6196}"/>
    <cellStyle name="Migliaia [0] 8 4 2" xfId="4833" xr:uid="{0018B7D3-7EC0-4AF5-8260-6ACDB9FE225A}"/>
    <cellStyle name="Migliaia [0] 8 4 3" xfId="6057" xr:uid="{64F68C14-9D61-4E40-A078-7F44F6A3061B}"/>
    <cellStyle name="Migliaia [0] 8 5" xfId="4829" xr:uid="{56154EF9-C464-4DE3-9645-CF40DA145D87}"/>
    <cellStyle name="Migliaia [0] 8 6" xfId="6054" xr:uid="{24649AC4-A41B-478E-AD8D-63197797D7FC}"/>
    <cellStyle name="Migliaia [0] 8 7" xfId="3103" xr:uid="{9ED4EE9C-176B-4AE4-A8CB-F564CB0B63AB}"/>
    <cellStyle name="Migliaia [0] 9" xfId="300" xr:uid="{00000000-0005-0000-0000-0000BD020000}"/>
    <cellStyle name="Migliaia [0] 9 2" xfId="1655" xr:uid="{00000000-0005-0000-0000-0000BE020000}"/>
    <cellStyle name="Migliaia [0] 9 2 2" xfId="1656" xr:uid="{00000000-0005-0000-0000-0000BF020000}"/>
    <cellStyle name="Migliaia [0] 9 2 2 2" xfId="4836" xr:uid="{5FD7E025-5265-4BBB-8D2C-1F4E23AD1990}"/>
    <cellStyle name="Migliaia [0] 9 2 2 3" xfId="3110" xr:uid="{1981BF27-08BC-4CC5-94C3-737DE5898ADF}"/>
    <cellStyle name="Migliaia [0] 9 2 3" xfId="4835" xr:uid="{4E4EC15B-B91E-4087-899B-AEED016B64C7}"/>
    <cellStyle name="Migliaia [0] 9 2 4" xfId="6059" xr:uid="{6CFC8A18-C5C9-45B1-9BC2-3D210B8763A5}"/>
    <cellStyle name="Migliaia [0] 9 2 5" xfId="3109" xr:uid="{B2D83EED-D225-4823-BB0E-34B1D854D514}"/>
    <cellStyle name="Migliaia [0] 9 3" xfId="1657" xr:uid="{00000000-0005-0000-0000-0000C0020000}"/>
    <cellStyle name="Migliaia [0] 9 3 2" xfId="4837" xr:uid="{0F8FBF84-3CE8-4C49-A992-F0056AD59728}"/>
    <cellStyle name="Migliaia [0] 9 3 3" xfId="6060" xr:uid="{05A47E1A-B474-45C5-8F9D-874462179E20}"/>
    <cellStyle name="Migliaia [0] 9 3 4" xfId="3111" xr:uid="{79205EAD-548A-4299-ADDC-BC70D5B50083}"/>
    <cellStyle name="Migliaia [0] 9 4" xfId="3112" xr:uid="{19D79E60-EEE3-4AFF-9789-9908328B7618}"/>
    <cellStyle name="Migliaia [0] 9 4 2" xfId="4838" xr:uid="{672546F8-B57B-4A09-806D-F24E1A45D124}"/>
    <cellStyle name="Migliaia [0] 9 4 3" xfId="6061" xr:uid="{C3490AC5-BC11-484A-A3B8-A8D8D45F77E7}"/>
    <cellStyle name="Migliaia [0] 9 5" xfId="4834" xr:uid="{7FF4374C-0386-4479-AAC9-401AD615DAB2}"/>
    <cellStyle name="Migliaia [0] 9 6" xfId="6058" xr:uid="{1169638F-FCB5-4427-BF62-698B0CFAB2A4}"/>
    <cellStyle name="Migliaia [0] 9 7" xfId="3108" xr:uid="{E97C50CB-0575-494D-A9D4-E7B7C540CDF9}"/>
    <cellStyle name="Migliaia 10" xfId="301" xr:uid="{00000000-0005-0000-0000-0000C1020000}"/>
    <cellStyle name="Migliaia 10 10" xfId="6062" xr:uid="{9F3F750A-25A9-4F5F-8AAE-D77FD64D6E26}"/>
    <cellStyle name="Migliaia 10 11" xfId="3113" xr:uid="{87F0B160-BE96-4131-8803-06789C394A9A}"/>
    <cellStyle name="Migliaia 10 2" xfId="302" xr:uid="{00000000-0005-0000-0000-0000C2020000}"/>
    <cellStyle name="Migliaia 10 2 2" xfId="1658" xr:uid="{00000000-0005-0000-0000-0000C3020000}"/>
    <cellStyle name="Migliaia 10 2 2 2" xfId="4841" xr:uid="{4FCCF3A9-551F-4251-A9FA-066227C7A3CC}"/>
    <cellStyle name="Migliaia 10 2 2 3" xfId="6064" xr:uid="{F236CB6D-CD39-47FC-965F-4D8928DB3590}"/>
    <cellStyle name="Migliaia 10 2 2 4" xfId="3115" xr:uid="{307CC970-7098-47DB-8D61-6D998AE07405}"/>
    <cellStyle name="Migliaia 10 2 3" xfId="3116" xr:uid="{14E37A83-20BF-4C1A-90EE-3795AF12FBED}"/>
    <cellStyle name="Migliaia 10 2 3 2" xfId="4842" xr:uid="{3A07B38C-04D6-4CB5-9F52-879D0FDB345C}"/>
    <cellStyle name="Migliaia 10 2 3 3" xfId="6065" xr:uid="{A3A626A1-4E21-41B2-8711-6F4F455DCC2D}"/>
    <cellStyle name="Migliaia 10 2 4" xfId="4840" xr:uid="{F2E1EBAC-0DE2-4790-8A21-20FE86499B4E}"/>
    <cellStyle name="Migliaia 10 2 5" xfId="6063" xr:uid="{4902E973-CA72-49EA-8846-1609DFB6CDB3}"/>
    <cellStyle name="Migliaia 10 2 6" xfId="3114" xr:uid="{2ABEF558-69AA-4301-BCE1-CA87D073A5BB}"/>
    <cellStyle name="Migliaia 10 3" xfId="303" xr:uid="{00000000-0005-0000-0000-0000C4020000}"/>
    <cellStyle name="Migliaia 10 3 2" xfId="304" xr:uid="{00000000-0005-0000-0000-0000C5020000}"/>
    <cellStyle name="Migliaia 10 3 2 2" xfId="1659" xr:uid="{00000000-0005-0000-0000-0000C6020000}"/>
    <cellStyle name="Migliaia 10 3 2 2 2" xfId="4845" xr:uid="{E1235BE6-2F34-41F0-BC63-0F6DBE40EB9F}"/>
    <cellStyle name="Migliaia 10 3 2 2 3" xfId="6068" xr:uid="{C13E6D0F-BAB4-490D-860E-2E7D42017FCE}"/>
    <cellStyle name="Migliaia 10 3 2 2 4" xfId="3119" xr:uid="{DF55D60F-9DD1-4D2D-9D89-C6E84D2A4718}"/>
    <cellStyle name="Migliaia 10 3 2 3" xfId="4844" xr:uid="{3B06EAF2-A82A-4A34-B174-E3D996F1FE55}"/>
    <cellStyle name="Migliaia 10 3 2 4" xfId="6067" xr:uid="{FC2CB318-F6FE-4ACB-BED8-EC3F67D4821D}"/>
    <cellStyle name="Migliaia 10 3 2 5" xfId="3118" xr:uid="{1E34D88F-DEF6-4F54-8120-3FBA217AAEB4}"/>
    <cellStyle name="Migliaia 10 3 3" xfId="3120" xr:uid="{0948A49E-6D7B-42C7-BF5B-976A458A2C37}"/>
    <cellStyle name="Migliaia 10 3 3 2" xfId="4846" xr:uid="{08CECC23-E5FF-4977-825A-CBC4C1C262AB}"/>
    <cellStyle name="Migliaia 10 3 3 3" xfId="6069" xr:uid="{CBC98E31-301A-4B97-813F-5F47DC5A6D78}"/>
    <cellStyle name="Migliaia 10 3 4" xfId="3121" xr:uid="{B7E0A7F7-2847-44E4-84FC-0E1BFDD43C6F}"/>
    <cellStyle name="Migliaia 10 3 4 2" xfId="4847" xr:uid="{84E2367F-EA71-47BD-A054-361AC4EBDDF5}"/>
    <cellStyle name="Migliaia 10 3 4 3" xfId="6070" xr:uid="{90618E43-F9FF-4B04-8CDC-5F117A836CED}"/>
    <cellStyle name="Migliaia 10 3 5" xfId="3122" xr:uid="{F96CBF0E-061A-48FC-9797-824F455E142B}"/>
    <cellStyle name="Migliaia 10 3 5 2" xfId="4848" xr:uid="{5B7DC88E-31B8-478D-8015-192461C09EEA}"/>
    <cellStyle name="Migliaia 10 3 5 3" xfId="6071" xr:uid="{F1CCDB85-F1B0-47A8-9401-26F98A8398E2}"/>
    <cellStyle name="Migliaia 10 3 6" xfId="4843" xr:uid="{FDE819AD-8544-4629-833F-AAFE16D76846}"/>
    <cellStyle name="Migliaia 10 3 7" xfId="6066" xr:uid="{4DF2092F-3ABA-4FB2-B53D-B465F95C33F9}"/>
    <cellStyle name="Migliaia 10 3 8" xfId="3117" xr:uid="{746B2425-6AD4-4F0C-BB23-1E59ABD48EC1}"/>
    <cellStyle name="Migliaia 10 4" xfId="1660" xr:uid="{00000000-0005-0000-0000-0000C7020000}"/>
    <cellStyle name="Migliaia 10 4 2" xfId="1661" xr:uid="{00000000-0005-0000-0000-0000C8020000}"/>
    <cellStyle name="Migliaia 10 4 2 2" xfId="4850" xr:uid="{8F9C726E-1C8B-4551-B54D-5238D09BF7D0}"/>
    <cellStyle name="Migliaia 10 4 2 3" xfId="3124" xr:uid="{2D4C33D0-627F-4385-A6F8-68EC9772BE78}"/>
    <cellStyle name="Migliaia 10 4 3" xfId="4849" xr:uid="{BB6069B6-2D7D-4094-BF97-248D87C1D109}"/>
    <cellStyle name="Migliaia 10 4 4" xfId="6072" xr:uid="{360C3AFB-E763-427F-A942-1698565FD6CE}"/>
    <cellStyle name="Migliaia 10 4 5" xfId="3123" xr:uid="{9C1BE531-3890-42D5-96D3-125218BF4744}"/>
    <cellStyle name="Migliaia 10 5" xfId="1662" xr:uid="{00000000-0005-0000-0000-0000C9020000}"/>
    <cellStyle name="Migliaia 10 5 2" xfId="4851" xr:uid="{E060A36F-61DF-4504-B124-0E69E2C47AC5}"/>
    <cellStyle name="Migliaia 10 5 3" xfId="6073" xr:uid="{9E882E1C-D9DC-497A-B655-2C78871294F7}"/>
    <cellStyle name="Migliaia 10 5 4" xfId="3125" xr:uid="{FAEC4E63-52D4-44A3-92D4-07B0C8162E94}"/>
    <cellStyle name="Migliaia 10 6" xfId="3126" xr:uid="{0F51BBE6-FE90-4D8C-8B79-7A1342EA8CB3}"/>
    <cellStyle name="Migliaia 10 6 2" xfId="4852" xr:uid="{29BFF3CF-F15F-4255-BBA9-0630A2E67775}"/>
    <cellStyle name="Migliaia 10 6 3" xfId="6074" xr:uid="{DBEB1514-0A89-4CBD-BD9D-319B65171784}"/>
    <cellStyle name="Migliaia 10 7" xfId="3127" xr:uid="{D0143A49-652C-4E00-B6A3-460BB4626E63}"/>
    <cellStyle name="Migliaia 10 7 2" xfId="4853" xr:uid="{4F79149A-4801-46BD-8949-B3D68BE4121D}"/>
    <cellStyle name="Migliaia 10 7 3" xfId="6075" xr:uid="{490A4E8B-87DE-4B89-A1A7-F6C3A2A17262}"/>
    <cellStyle name="Migliaia 10 8" xfId="3128" xr:uid="{BF9A5880-9F67-48E8-ADB4-666ADFB60A7D}"/>
    <cellStyle name="Migliaia 10 8 2" xfId="4854" xr:uid="{48EDDB18-C419-43C8-B92D-D749E9574BC4}"/>
    <cellStyle name="Migliaia 10 8 3" xfId="6076" xr:uid="{50214093-927B-41B6-893F-AC512265B1E8}"/>
    <cellStyle name="Migliaia 10 9" xfId="4839" xr:uid="{608DDB49-0C32-46DA-8C0D-F30A28222E60}"/>
    <cellStyle name="Migliaia 11" xfId="305" xr:uid="{00000000-0005-0000-0000-0000CA020000}"/>
    <cellStyle name="Migliaia 11 10" xfId="6077" xr:uid="{0EAFB025-663C-4013-981E-176C1559EAAC}"/>
    <cellStyle name="Migliaia 11 11" xfId="3129" xr:uid="{54D4DD11-4824-4ADC-BE1F-0FB9DD0C6FCC}"/>
    <cellStyle name="Migliaia 11 2" xfId="306" xr:uid="{00000000-0005-0000-0000-0000CB020000}"/>
    <cellStyle name="Migliaia 11 2 2" xfId="1663" xr:uid="{00000000-0005-0000-0000-0000CC020000}"/>
    <cellStyle name="Migliaia 11 2 2 2" xfId="4857" xr:uid="{0304DF01-975C-4853-85F4-F4F21E1AFE16}"/>
    <cellStyle name="Migliaia 11 2 2 3" xfId="6079" xr:uid="{9B6CABAB-B548-4639-AA2E-EECD3EF420E7}"/>
    <cellStyle name="Migliaia 11 2 2 4" xfId="3131" xr:uid="{F6DF6EF6-1AC3-4CEA-AA8D-544D2A4A17DB}"/>
    <cellStyle name="Migliaia 11 2 3" xfId="3132" xr:uid="{E8CC12A4-850F-44C1-A0BC-A9947DEF2FC0}"/>
    <cellStyle name="Migliaia 11 2 3 2" xfId="4858" xr:uid="{D7B585F8-783F-4544-90B0-41C573527E3B}"/>
    <cellStyle name="Migliaia 11 2 3 3" xfId="6080" xr:uid="{0D7E27F5-92FC-4969-BF57-43D4795617E4}"/>
    <cellStyle name="Migliaia 11 2 4" xfId="4856" xr:uid="{1F8B22D0-8E08-4D4E-8CB2-EB859C1F9D58}"/>
    <cellStyle name="Migliaia 11 2 5" xfId="6078" xr:uid="{8E6B8D50-9008-4732-9215-4845FADAC8CB}"/>
    <cellStyle name="Migliaia 11 2 6" xfId="3130" xr:uid="{1407B6B4-6D42-4A83-93C1-184B4BB79A70}"/>
    <cellStyle name="Migliaia 11 3" xfId="307" xr:uid="{00000000-0005-0000-0000-0000CD020000}"/>
    <cellStyle name="Migliaia 11 3 2" xfId="308" xr:uid="{00000000-0005-0000-0000-0000CE020000}"/>
    <cellStyle name="Migliaia 11 3 2 2" xfId="1664" xr:uid="{00000000-0005-0000-0000-0000CF020000}"/>
    <cellStyle name="Migliaia 11 3 2 2 2" xfId="4861" xr:uid="{9A41124B-162D-4B6E-A25E-950C0E55B9E3}"/>
    <cellStyle name="Migliaia 11 3 2 2 3" xfId="6083" xr:uid="{A51089CD-A31F-4E30-A2CF-A040CE6C293A}"/>
    <cellStyle name="Migliaia 11 3 2 2 4" xfId="3135" xr:uid="{1AF9A8FF-8900-4449-90F7-4179CFCFEB0E}"/>
    <cellStyle name="Migliaia 11 3 2 3" xfId="4860" xr:uid="{463CD9AF-E241-4C6A-8E12-83419741BE09}"/>
    <cellStyle name="Migliaia 11 3 2 4" xfId="6082" xr:uid="{856A064C-297D-4D0D-ABF3-44EB7EAD9040}"/>
    <cellStyle name="Migliaia 11 3 2 5" xfId="3134" xr:uid="{7519487A-66A7-4327-A8FA-B90336674E35}"/>
    <cellStyle name="Migliaia 11 3 3" xfId="3136" xr:uid="{81E70F5A-4FB2-45F1-A9F4-F21F14CF5FE4}"/>
    <cellStyle name="Migliaia 11 3 3 2" xfId="4862" xr:uid="{038B4243-7E04-46DF-8688-33D36104651A}"/>
    <cellStyle name="Migliaia 11 3 3 3" xfId="6084" xr:uid="{65803611-EF28-4E04-9A92-C57536E4078A}"/>
    <cellStyle name="Migliaia 11 3 4" xfId="3137" xr:uid="{96A4160B-9CA5-420A-929F-C1407976CA36}"/>
    <cellStyle name="Migliaia 11 3 4 2" xfId="4863" xr:uid="{A41B862D-1B69-493A-8C4F-C6018D9A0D73}"/>
    <cellStyle name="Migliaia 11 3 4 3" xfId="6085" xr:uid="{30E7FB46-7E2E-4476-B660-1D6B016D1E47}"/>
    <cellStyle name="Migliaia 11 3 5" xfId="3138" xr:uid="{3E6DCE25-E8B6-4D5D-8986-9F0C8458C12B}"/>
    <cellStyle name="Migliaia 11 3 5 2" xfId="4864" xr:uid="{89C3D5B7-A2F4-4701-8447-E7AF10AC7769}"/>
    <cellStyle name="Migliaia 11 3 5 3" xfId="6086" xr:uid="{4F6A8136-CA0B-4D7A-B210-074670FFB571}"/>
    <cellStyle name="Migliaia 11 3 6" xfId="4859" xr:uid="{90E817AB-42D9-4E62-BDCB-2762854E06A7}"/>
    <cellStyle name="Migliaia 11 3 7" xfId="6081" xr:uid="{8E5FFF7A-24FF-4136-956C-8A6837C2A323}"/>
    <cellStyle name="Migliaia 11 3 8" xfId="3133" xr:uid="{1E0949C0-D6E0-4144-B3FC-C0A41691A577}"/>
    <cellStyle name="Migliaia 11 4" xfId="1665" xr:uid="{00000000-0005-0000-0000-0000D0020000}"/>
    <cellStyle name="Migliaia 11 4 2" xfId="1666" xr:uid="{00000000-0005-0000-0000-0000D1020000}"/>
    <cellStyle name="Migliaia 11 4 2 2" xfId="4866" xr:uid="{5483FAEB-2B8B-4702-9141-B22E54F03B50}"/>
    <cellStyle name="Migliaia 11 4 2 3" xfId="3140" xr:uid="{6C884B19-13C5-4E6E-A1C7-D37EBBFA88DE}"/>
    <cellStyle name="Migliaia 11 4 3" xfId="4865" xr:uid="{C707F8C5-2504-4811-B50F-76628C743FA8}"/>
    <cellStyle name="Migliaia 11 4 4" xfId="6087" xr:uid="{7469A170-1BD1-4BE6-BC43-47E03BA52379}"/>
    <cellStyle name="Migliaia 11 4 5" xfId="3139" xr:uid="{C8B7C00B-0B4E-4065-BB74-DE0D67BC5DD9}"/>
    <cellStyle name="Migliaia 11 5" xfId="1667" xr:uid="{00000000-0005-0000-0000-0000D2020000}"/>
    <cellStyle name="Migliaia 11 5 2" xfId="4867" xr:uid="{7164FA7B-381C-4AE9-9662-37CB4B6EC591}"/>
    <cellStyle name="Migliaia 11 5 3" xfId="6088" xr:uid="{1D86F9FE-1313-46DC-A14F-F88D47148B86}"/>
    <cellStyle name="Migliaia 11 5 4" xfId="3141" xr:uid="{474CACC1-97B9-413D-9CE1-30AB918D1582}"/>
    <cellStyle name="Migliaia 11 6" xfId="3142" xr:uid="{D394E5D4-1D0D-4BDA-A8B0-FB38CD9F764F}"/>
    <cellStyle name="Migliaia 11 6 2" xfId="4868" xr:uid="{F08DA367-879F-47E2-A0E3-710BF60542EC}"/>
    <cellStyle name="Migliaia 11 6 3" xfId="6089" xr:uid="{C6CE8509-8012-47AF-BDA2-084D2D976117}"/>
    <cellStyle name="Migliaia 11 7" xfId="3143" xr:uid="{7A437DCE-82F4-4584-9795-4D0E740AB800}"/>
    <cellStyle name="Migliaia 11 7 2" xfId="4869" xr:uid="{409F1A58-8268-4316-A7C4-B7D3613204CA}"/>
    <cellStyle name="Migliaia 11 7 3" xfId="6090" xr:uid="{E8AC16F1-5F20-45A6-B66A-4AD0F2EFEAF3}"/>
    <cellStyle name="Migliaia 11 8" xfId="3144" xr:uid="{06A245D8-65AD-43DC-B36D-7656E6869C0B}"/>
    <cellStyle name="Migliaia 11 8 2" xfId="4870" xr:uid="{79AE1711-416E-48F7-83FA-C9B633EC6929}"/>
    <cellStyle name="Migliaia 11 8 3" xfId="6091" xr:uid="{A6491D5E-7B5D-43D5-A473-6E1A49EAD4C8}"/>
    <cellStyle name="Migliaia 11 9" xfId="4855" xr:uid="{31A8ED30-21DA-4D61-8426-0799E74A3DB1}"/>
    <cellStyle name="Migliaia 12" xfId="309" xr:uid="{00000000-0005-0000-0000-0000D3020000}"/>
    <cellStyle name="Migliaia 12 10" xfId="6092" xr:uid="{A39D08B0-BD17-4105-A192-A973B91A9317}"/>
    <cellStyle name="Migliaia 12 11" xfId="3145" xr:uid="{966C89CC-7E67-4DD7-9BFB-01D1700CC2B6}"/>
    <cellStyle name="Migliaia 12 2" xfId="310" xr:uid="{00000000-0005-0000-0000-0000D4020000}"/>
    <cellStyle name="Migliaia 12 2 2" xfId="1668" xr:uid="{00000000-0005-0000-0000-0000D5020000}"/>
    <cellStyle name="Migliaia 12 2 2 2" xfId="4873" xr:uid="{EA916E09-61D2-4C42-B5D2-AD4DF848E103}"/>
    <cellStyle name="Migliaia 12 2 2 3" xfId="6094" xr:uid="{C32B766A-9919-40D8-909F-831B5EBFB133}"/>
    <cellStyle name="Migliaia 12 2 2 4" xfId="3147" xr:uid="{88E4A111-B9A2-4C6B-AE71-FB565826A997}"/>
    <cellStyle name="Migliaia 12 2 3" xfId="3148" xr:uid="{6246DD2B-0CEA-4D07-8876-CE13DD323C4C}"/>
    <cellStyle name="Migliaia 12 2 3 2" xfId="4874" xr:uid="{A87A6FED-81D1-471C-88B8-5BA8761E7A68}"/>
    <cellStyle name="Migliaia 12 2 3 3" xfId="6095" xr:uid="{ECEA7AEB-2C08-44D4-A23B-7B6DF767D1C2}"/>
    <cellStyle name="Migliaia 12 2 4" xfId="4872" xr:uid="{07AFB867-CB38-4385-B48D-BDE6F40D71F0}"/>
    <cellStyle name="Migliaia 12 2 5" xfId="6093" xr:uid="{93457ABC-4951-4796-B168-0EA3FF289D8E}"/>
    <cellStyle name="Migliaia 12 2 6" xfId="3146" xr:uid="{6FC51661-0B9F-4AE6-B0A9-F8AEDF4A46D8}"/>
    <cellStyle name="Migliaia 12 3" xfId="311" xr:uid="{00000000-0005-0000-0000-0000D6020000}"/>
    <cellStyle name="Migliaia 12 3 2" xfId="312" xr:uid="{00000000-0005-0000-0000-0000D7020000}"/>
    <cellStyle name="Migliaia 12 3 2 2" xfId="1669" xr:uid="{00000000-0005-0000-0000-0000D8020000}"/>
    <cellStyle name="Migliaia 12 3 2 2 2" xfId="4877" xr:uid="{64915956-DBCE-4E20-A832-C7AA2A9EE279}"/>
    <cellStyle name="Migliaia 12 3 2 2 3" xfId="6098" xr:uid="{227E8D48-F0F9-4B9D-8968-FE490EA19686}"/>
    <cellStyle name="Migliaia 12 3 2 2 4" xfId="3151" xr:uid="{9220755F-364E-44E4-BC8F-AE1BA6350B1F}"/>
    <cellStyle name="Migliaia 12 3 2 3" xfId="4876" xr:uid="{4752DE17-AE2E-4065-BB62-0D4309E8C7B0}"/>
    <cellStyle name="Migliaia 12 3 2 4" xfId="6097" xr:uid="{9783CE4D-C188-4C6E-ACAF-D23E24B50F9D}"/>
    <cellStyle name="Migliaia 12 3 2 5" xfId="3150" xr:uid="{509466E2-8570-45F8-925D-A5017F3EA9EB}"/>
    <cellStyle name="Migliaia 12 3 3" xfId="3152" xr:uid="{054AABEF-7611-4991-9857-BC68111C252F}"/>
    <cellStyle name="Migliaia 12 3 3 2" xfId="4878" xr:uid="{3B652F87-4782-4790-9068-73ED6193A85E}"/>
    <cellStyle name="Migliaia 12 3 3 3" xfId="6099" xr:uid="{FEAB8AB0-B68A-4BC1-9B9F-5AB2461CCE08}"/>
    <cellStyle name="Migliaia 12 3 4" xfId="3153" xr:uid="{8178739E-405A-435A-A7C7-1BB8B63F3A4A}"/>
    <cellStyle name="Migliaia 12 3 4 2" xfId="4879" xr:uid="{AFDD348B-746B-4BD8-89A7-AFB7611D5890}"/>
    <cellStyle name="Migliaia 12 3 4 3" xfId="6100" xr:uid="{5AF1D86E-62BC-4A97-A496-263DD57BE6D8}"/>
    <cellStyle name="Migliaia 12 3 5" xfId="3154" xr:uid="{492F36A3-B5D0-4AEB-842D-2464647AD64C}"/>
    <cellStyle name="Migliaia 12 3 5 2" xfId="4880" xr:uid="{66DA381E-E6CF-4D4C-AA56-BA4987492713}"/>
    <cellStyle name="Migliaia 12 3 5 3" xfId="6101" xr:uid="{970692A7-995C-477A-AB08-2FAB0920E134}"/>
    <cellStyle name="Migliaia 12 3 6" xfId="4875" xr:uid="{C448DC17-F901-42C0-B428-A6B0E69CD659}"/>
    <cellStyle name="Migliaia 12 3 7" xfId="6096" xr:uid="{591653F3-782E-43B7-B29C-5FB6E4E94E44}"/>
    <cellStyle name="Migliaia 12 3 8" xfId="3149" xr:uid="{D033ECDC-07B2-4114-8759-D3578544B6F0}"/>
    <cellStyle name="Migliaia 12 4" xfId="1670" xr:uid="{00000000-0005-0000-0000-0000D9020000}"/>
    <cellStyle name="Migliaia 12 4 2" xfId="1671" xr:uid="{00000000-0005-0000-0000-0000DA020000}"/>
    <cellStyle name="Migliaia 12 4 2 2" xfId="4882" xr:uid="{64ADEC96-35AE-427F-AC03-E63B5C4A0257}"/>
    <cellStyle name="Migliaia 12 4 2 3" xfId="3156" xr:uid="{2DFE1BE3-1A35-4771-90E3-BFD323A3B8AE}"/>
    <cellStyle name="Migliaia 12 4 3" xfId="4881" xr:uid="{94686066-066E-4C73-8762-AFA38DA81BA6}"/>
    <cellStyle name="Migliaia 12 4 4" xfId="6102" xr:uid="{F5F5D41C-7F64-43A1-A652-3A5B4A45F42A}"/>
    <cellStyle name="Migliaia 12 4 5" xfId="3155" xr:uid="{F4C2503B-6570-41EF-B2E5-5822E770F9E7}"/>
    <cellStyle name="Migliaia 12 5" xfId="1672" xr:uid="{00000000-0005-0000-0000-0000DB020000}"/>
    <cellStyle name="Migliaia 12 5 2" xfId="4883" xr:uid="{38762639-744D-4E2E-A5D1-1F058BE1A8F3}"/>
    <cellStyle name="Migliaia 12 5 3" xfId="6103" xr:uid="{08AD2E37-95D7-47B9-925A-1BFC38CC5B52}"/>
    <cellStyle name="Migliaia 12 5 4" xfId="3157" xr:uid="{18458A4A-BDBC-4D50-9F14-16CBB8C6CEAA}"/>
    <cellStyle name="Migliaia 12 6" xfId="3158" xr:uid="{9503B7AD-BA91-46F1-B22D-A652C757E984}"/>
    <cellStyle name="Migliaia 12 6 2" xfId="4884" xr:uid="{877E4229-2819-4A41-944C-85AF6E445815}"/>
    <cellStyle name="Migliaia 12 6 3" xfId="6104" xr:uid="{B5987781-2502-4D75-855B-0A3CF0ACF3F6}"/>
    <cellStyle name="Migliaia 12 7" xfId="3159" xr:uid="{ACF34F87-6BB0-47D8-B927-0C79E96B6B07}"/>
    <cellStyle name="Migliaia 12 7 2" xfId="4885" xr:uid="{8E2875EA-BF38-4B52-B802-C75B67C1756E}"/>
    <cellStyle name="Migliaia 12 7 3" xfId="6105" xr:uid="{4CCDF21F-2D5C-4788-9FF7-E5DC671434CA}"/>
    <cellStyle name="Migliaia 12 8" xfId="3160" xr:uid="{1DB4988F-B914-42C9-A67D-9B3082907BFA}"/>
    <cellStyle name="Migliaia 12 8 2" xfId="4886" xr:uid="{199382FC-D74F-49AF-9B0A-818EEDE5DE3A}"/>
    <cellStyle name="Migliaia 12 8 3" xfId="6106" xr:uid="{BB4E5FF9-63DB-47C2-B924-94818810A7BE}"/>
    <cellStyle name="Migliaia 12 9" xfId="4871" xr:uid="{F28BA2FE-2EE4-4FE3-A14B-DC4F9E9E900A}"/>
    <cellStyle name="Migliaia 13" xfId="313" xr:uid="{00000000-0005-0000-0000-0000DC020000}"/>
    <cellStyle name="Migliaia 13 10" xfId="6107" xr:uid="{5D6D4B16-DA40-47C3-8243-13938052D7C9}"/>
    <cellStyle name="Migliaia 13 11" xfId="3161" xr:uid="{09E6412F-0F58-4666-B9AC-2E9D7F747AFC}"/>
    <cellStyle name="Migliaia 13 2" xfId="314" xr:uid="{00000000-0005-0000-0000-0000DD020000}"/>
    <cellStyle name="Migliaia 13 2 2" xfId="1673" xr:uid="{00000000-0005-0000-0000-0000DE020000}"/>
    <cellStyle name="Migliaia 13 2 2 2" xfId="4889" xr:uid="{FC4E82FF-9D03-45BA-A766-864BD39DB474}"/>
    <cellStyle name="Migliaia 13 2 2 3" xfId="6109" xr:uid="{DB9DC704-4F9C-42AB-9FDB-7985C106CC11}"/>
    <cellStyle name="Migliaia 13 2 2 4" xfId="3163" xr:uid="{63D960BE-A424-478C-84BF-5B369371F83F}"/>
    <cellStyle name="Migliaia 13 2 3" xfId="3164" xr:uid="{9D27D88A-F843-4C61-8D6A-73876A5CA16D}"/>
    <cellStyle name="Migliaia 13 2 3 2" xfId="4890" xr:uid="{9BFFE2B8-2E98-44AB-8CF3-CCAC76611FFB}"/>
    <cellStyle name="Migliaia 13 2 3 3" xfId="6110" xr:uid="{CA312D67-2DBF-4A1D-B861-7AF4731EB0E3}"/>
    <cellStyle name="Migliaia 13 2 4" xfId="4888" xr:uid="{C45F99DF-7532-49A3-AFEB-2DA09467268B}"/>
    <cellStyle name="Migliaia 13 2 5" xfId="6108" xr:uid="{115A4F19-8093-4D4E-AC14-9B16F248F8E6}"/>
    <cellStyle name="Migliaia 13 2 6" xfId="3162" xr:uid="{155E54D4-3460-40DA-81FC-81B681406173}"/>
    <cellStyle name="Migliaia 13 3" xfId="315" xr:uid="{00000000-0005-0000-0000-0000DF020000}"/>
    <cellStyle name="Migliaia 13 3 2" xfId="316" xr:uid="{00000000-0005-0000-0000-0000E0020000}"/>
    <cellStyle name="Migliaia 13 3 2 2" xfId="1674" xr:uid="{00000000-0005-0000-0000-0000E1020000}"/>
    <cellStyle name="Migliaia 13 3 2 2 2" xfId="4893" xr:uid="{C5056A13-1A38-4030-8737-65812B4CF267}"/>
    <cellStyle name="Migliaia 13 3 2 2 3" xfId="6113" xr:uid="{CD15CD71-C6D3-43F6-A745-C7428349F5FA}"/>
    <cellStyle name="Migliaia 13 3 2 2 4" xfId="3167" xr:uid="{36D8744D-29B7-435E-9C04-FDD237B7375D}"/>
    <cellStyle name="Migliaia 13 3 2 3" xfId="4892" xr:uid="{C74095C0-EB27-42DC-9582-C1C0DF80B826}"/>
    <cellStyle name="Migliaia 13 3 2 4" xfId="6112" xr:uid="{A3E9D46F-E1E5-46B7-BD89-05FEDAAC51A8}"/>
    <cellStyle name="Migliaia 13 3 2 5" xfId="3166" xr:uid="{83C5FE20-DFA4-4E8F-9C85-83F3D81FA44B}"/>
    <cellStyle name="Migliaia 13 3 3" xfId="3168" xr:uid="{01C7999D-9801-4DF6-9189-0B1618EBC488}"/>
    <cellStyle name="Migliaia 13 3 3 2" xfId="4894" xr:uid="{9B8F57F6-0A2A-4DF3-AC3C-8570DB1143D2}"/>
    <cellStyle name="Migliaia 13 3 3 3" xfId="6114" xr:uid="{B5370FC0-1A0A-4602-A6AE-9CA4C871D6BA}"/>
    <cellStyle name="Migliaia 13 3 4" xfId="3169" xr:uid="{A61A1210-B8E5-475E-BABD-732487E89306}"/>
    <cellStyle name="Migliaia 13 3 4 2" xfId="4895" xr:uid="{18EE2707-D1BC-47FD-8981-5F175A889292}"/>
    <cellStyle name="Migliaia 13 3 4 3" xfId="6115" xr:uid="{261F2727-3BF5-4372-B120-02CEE8202AD5}"/>
    <cellStyle name="Migliaia 13 3 5" xfId="3170" xr:uid="{410ABB33-A421-470A-8A3F-4D60B1326D36}"/>
    <cellStyle name="Migliaia 13 3 5 2" xfId="4896" xr:uid="{D6AD3404-3C82-400C-B5ED-E6C80DB31045}"/>
    <cellStyle name="Migliaia 13 3 5 3" xfId="6116" xr:uid="{7E5E9E5D-C0FC-4126-9366-9A48628C0366}"/>
    <cellStyle name="Migliaia 13 3 6" xfId="4891" xr:uid="{858D9BBD-0F9D-4BCE-8635-24FBC9C78950}"/>
    <cellStyle name="Migliaia 13 3 7" xfId="6111" xr:uid="{C486398C-25B5-4552-AC69-2C4289274139}"/>
    <cellStyle name="Migliaia 13 3 8" xfId="3165" xr:uid="{2B86652C-9C3C-46EC-AD65-45BF4149F07D}"/>
    <cellStyle name="Migliaia 13 4" xfId="1675" xr:uid="{00000000-0005-0000-0000-0000E2020000}"/>
    <cellStyle name="Migliaia 13 4 2" xfId="1676" xr:uid="{00000000-0005-0000-0000-0000E3020000}"/>
    <cellStyle name="Migliaia 13 4 2 2" xfId="4898" xr:uid="{B3A36047-123D-47F2-B1E0-E4A09A8F394D}"/>
    <cellStyle name="Migliaia 13 4 2 3" xfId="3172" xr:uid="{83692C0B-9970-497B-A1B1-6A5560D3D7D9}"/>
    <cellStyle name="Migliaia 13 4 3" xfId="4897" xr:uid="{711F58F8-8663-4039-A95F-0C01D4930FB8}"/>
    <cellStyle name="Migliaia 13 4 4" xfId="6117" xr:uid="{D81A398A-2A1B-43C5-A7F9-2DAC2AC3B283}"/>
    <cellStyle name="Migliaia 13 4 5" xfId="3171" xr:uid="{0AD3A0E4-6ACF-45CD-B481-0B20E880362E}"/>
    <cellStyle name="Migliaia 13 5" xfId="1677" xr:uid="{00000000-0005-0000-0000-0000E4020000}"/>
    <cellStyle name="Migliaia 13 5 2" xfId="4899" xr:uid="{F18C8C67-41AE-4411-92E0-0E2781DA4201}"/>
    <cellStyle name="Migliaia 13 5 3" xfId="6118" xr:uid="{66ED7BD3-5C9C-4C53-9DF5-B8F8BA69CB87}"/>
    <cellStyle name="Migliaia 13 5 4" xfId="3173" xr:uid="{A0836E60-A796-4B81-9C6A-4C3FB9145E77}"/>
    <cellStyle name="Migliaia 13 6" xfId="3174" xr:uid="{CE1B7F1C-7D78-4B76-A55C-FE5798633F07}"/>
    <cellStyle name="Migliaia 13 6 2" xfId="4900" xr:uid="{E3B8178D-DDED-4F1F-A089-ADA8A44EFF91}"/>
    <cellStyle name="Migliaia 13 6 3" xfId="6119" xr:uid="{A2AA4359-D3F0-4189-B69B-B61DC128451E}"/>
    <cellStyle name="Migliaia 13 7" xfId="3175" xr:uid="{F2B4D53E-3B7A-4476-B9EA-28716B1C0261}"/>
    <cellStyle name="Migliaia 13 7 2" xfId="4901" xr:uid="{EE3FAAD7-ECDA-4512-80E1-D398A5ACCAF5}"/>
    <cellStyle name="Migliaia 13 7 3" xfId="6120" xr:uid="{AAE0BC7D-E9A3-4924-AD41-8819BB72148B}"/>
    <cellStyle name="Migliaia 13 8" xfId="3176" xr:uid="{6C611D75-8C11-4475-ABEC-F475F7738929}"/>
    <cellStyle name="Migliaia 13 8 2" xfId="4902" xr:uid="{CCEF93C9-81AF-4D94-94A4-117CF2EA4B6C}"/>
    <cellStyle name="Migliaia 13 8 3" xfId="6121" xr:uid="{16DF3222-E734-45C8-A646-AAB2935B52AE}"/>
    <cellStyle name="Migliaia 13 9" xfId="4887" xr:uid="{C6B1E964-4974-4B1E-AB6E-DF1142806F8B}"/>
    <cellStyle name="Migliaia 14" xfId="317" xr:uid="{00000000-0005-0000-0000-0000E5020000}"/>
    <cellStyle name="Migliaia 14 10" xfId="6122" xr:uid="{AFACF5B1-C2F3-4AEB-9BCE-49C4D3ACC986}"/>
    <cellStyle name="Migliaia 14 11" xfId="3177" xr:uid="{78461DA8-8FA0-482B-8F9A-044A55B48314}"/>
    <cellStyle name="Migliaia 14 2" xfId="318" xr:uid="{00000000-0005-0000-0000-0000E6020000}"/>
    <cellStyle name="Migliaia 14 2 2" xfId="1678" xr:uid="{00000000-0005-0000-0000-0000E7020000}"/>
    <cellStyle name="Migliaia 14 2 2 2" xfId="4905" xr:uid="{F52D6DEA-4681-4C4C-BBA3-BF6643C38E59}"/>
    <cellStyle name="Migliaia 14 2 2 3" xfId="6124" xr:uid="{5D9525EA-ECB8-4772-BE57-F5038E65D7E8}"/>
    <cellStyle name="Migliaia 14 2 2 4" xfId="3179" xr:uid="{82FBAFE7-646B-42EC-B368-3B8605EFADBD}"/>
    <cellStyle name="Migliaia 14 2 3" xfId="3180" xr:uid="{32BEA417-3353-4F51-B00C-88EE0C5B6102}"/>
    <cellStyle name="Migliaia 14 2 3 2" xfId="4906" xr:uid="{940981CB-36D8-4ECE-B7D0-01CB84AF46C7}"/>
    <cellStyle name="Migliaia 14 2 3 3" xfId="6125" xr:uid="{D561AFD0-14F8-493C-9F25-E619828D2D6F}"/>
    <cellStyle name="Migliaia 14 2 4" xfId="4904" xr:uid="{5251EC31-29E0-4091-AB8A-DC3B8E62B3DB}"/>
    <cellStyle name="Migliaia 14 2 5" xfId="6123" xr:uid="{09CD4F76-96EC-494D-A98B-7D418438084F}"/>
    <cellStyle name="Migliaia 14 2 6" xfId="3178" xr:uid="{74A4A554-2E88-4081-A7EB-F7671F8EB68D}"/>
    <cellStyle name="Migliaia 14 3" xfId="319" xr:uid="{00000000-0005-0000-0000-0000E8020000}"/>
    <cellStyle name="Migliaia 14 3 2" xfId="320" xr:uid="{00000000-0005-0000-0000-0000E9020000}"/>
    <cellStyle name="Migliaia 14 3 2 2" xfId="1679" xr:uid="{00000000-0005-0000-0000-0000EA020000}"/>
    <cellStyle name="Migliaia 14 3 2 2 2" xfId="4909" xr:uid="{41CE3350-31F8-46B8-BC3F-A316BB34751B}"/>
    <cellStyle name="Migliaia 14 3 2 2 3" xfId="6128" xr:uid="{D802CEEB-D8D8-4D38-8969-12DF2413B3AD}"/>
    <cellStyle name="Migliaia 14 3 2 2 4" xfId="3183" xr:uid="{74E7B9BD-C74A-4CB3-8CCF-ABBC90B4FC95}"/>
    <cellStyle name="Migliaia 14 3 2 3" xfId="4908" xr:uid="{B232A490-8FE6-420F-B286-0DD6248FEF86}"/>
    <cellStyle name="Migliaia 14 3 2 4" xfId="6127" xr:uid="{39C6231B-DA26-4A21-B036-C02DB5C2B50C}"/>
    <cellStyle name="Migliaia 14 3 2 5" xfId="3182" xr:uid="{6D45E44A-773D-49DB-9840-317B2F7A8008}"/>
    <cellStyle name="Migliaia 14 3 3" xfId="3184" xr:uid="{77B6B7C9-BEE3-4219-9908-79E01EEC9A5E}"/>
    <cellStyle name="Migliaia 14 3 3 2" xfId="4910" xr:uid="{339D99ED-FA04-4698-9C93-F6AFE701BD66}"/>
    <cellStyle name="Migliaia 14 3 3 3" xfId="6129" xr:uid="{537EF845-9A4C-4164-A1AB-E22DA3A22BAB}"/>
    <cellStyle name="Migliaia 14 3 4" xfId="3185" xr:uid="{A1EA2DB7-F7D2-4E69-A1E3-C4E9B0E70487}"/>
    <cellStyle name="Migliaia 14 3 4 2" xfId="4911" xr:uid="{9DB0BA99-6A06-41B5-87EE-FF0581E1AD4A}"/>
    <cellStyle name="Migliaia 14 3 4 3" xfId="6130" xr:uid="{F2793EA7-0D19-41B5-B2C8-CEBC7078C830}"/>
    <cellStyle name="Migliaia 14 3 5" xfId="3186" xr:uid="{45BB84BB-5639-4FF8-A183-C59773CCAD04}"/>
    <cellStyle name="Migliaia 14 3 5 2" xfId="4912" xr:uid="{6A4A9AA9-46A7-4B3F-A8C0-22FD0377A141}"/>
    <cellStyle name="Migliaia 14 3 5 3" xfId="6131" xr:uid="{99C11310-EE17-4A91-8C4B-96692250718C}"/>
    <cellStyle name="Migliaia 14 3 6" xfId="4907" xr:uid="{C9EE868E-C7D0-43EC-9439-13FF0AFEFCFE}"/>
    <cellStyle name="Migliaia 14 3 7" xfId="6126" xr:uid="{17DF4EE6-88E2-48FB-B2A3-BBC49217EFAC}"/>
    <cellStyle name="Migliaia 14 3 8" xfId="3181" xr:uid="{6BE41C24-B8C9-445C-878A-E46708774162}"/>
    <cellStyle name="Migliaia 14 4" xfId="1680" xr:uid="{00000000-0005-0000-0000-0000EB020000}"/>
    <cellStyle name="Migliaia 14 4 2" xfId="1681" xr:uid="{00000000-0005-0000-0000-0000EC020000}"/>
    <cellStyle name="Migliaia 14 4 2 2" xfId="4914" xr:uid="{5221FF7D-2A52-41F0-AE8B-10CBECCFF2EC}"/>
    <cellStyle name="Migliaia 14 4 2 3" xfId="3188" xr:uid="{C54C62C7-FA7C-47A7-B735-283770C5007E}"/>
    <cellStyle name="Migliaia 14 4 3" xfId="4913" xr:uid="{918A0472-B2C7-4907-891C-E492A19C61BB}"/>
    <cellStyle name="Migliaia 14 4 4" xfId="6132" xr:uid="{820D8213-5592-4CFF-982D-9851E2FD878D}"/>
    <cellStyle name="Migliaia 14 4 5" xfId="3187" xr:uid="{BC286E36-6ADB-44AB-ACF3-BDB94DD408AD}"/>
    <cellStyle name="Migliaia 14 5" xfId="1682" xr:uid="{00000000-0005-0000-0000-0000ED020000}"/>
    <cellStyle name="Migliaia 14 5 2" xfId="4915" xr:uid="{482ABD40-BBF9-46F6-8409-5A5630DB9417}"/>
    <cellStyle name="Migliaia 14 5 3" xfId="6133" xr:uid="{067A04A7-0942-47F2-87E4-D968C2557137}"/>
    <cellStyle name="Migliaia 14 5 4" xfId="3189" xr:uid="{EAF6DF6C-09F4-464E-AE15-06C92F06EE35}"/>
    <cellStyle name="Migliaia 14 6" xfId="3190" xr:uid="{5B7FA07A-DD4B-48EA-8CAE-35B92D471FB4}"/>
    <cellStyle name="Migliaia 14 6 2" xfId="4916" xr:uid="{E8054902-4583-4A77-805E-3D0CFC3FB816}"/>
    <cellStyle name="Migliaia 14 6 3" xfId="6134" xr:uid="{A9BB2211-B30D-42E8-AAE1-3CDA90774B32}"/>
    <cellStyle name="Migliaia 14 7" xfId="3191" xr:uid="{B0502376-8199-4235-998D-A43526585DF6}"/>
    <cellStyle name="Migliaia 14 7 2" xfId="4917" xr:uid="{81C9A68C-3CA4-4195-A397-794860A0D82B}"/>
    <cellStyle name="Migliaia 14 7 3" xfId="6135" xr:uid="{FFAD9086-CABD-41F9-9A98-0B3F6E130EB4}"/>
    <cellStyle name="Migliaia 14 8" xfId="3192" xr:uid="{99BD47AC-F989-47E9-93BE-9704085BD7F7}"/>
    <cellStyle name="Migliaia 14 8 2" xfId="4918" xr:uid="{E4CF2ED6-EF0B-4C64-A84D-736089083BC6}"/>
    <cellStyle name="Migliaia 14 8 3" xfId="6136" xr:uid="{0F04EDF2-8A69-48D2-88FB-7C3B10DDA678}"/>
    <cellStyle name="Migliaia 14 9" xfId="4903" xr:uid="{CBE8CFEB-CA4A-407E-8C18-4385B40E25C9}"/>
    <cellStyle name="Migliaia 15" xfId="321" xr:uid="{00000000-0005-0000-0000-0000EE020000}"/>
    <cellStyle name="Migliaia 15 10" xfId="6137" xr:uid="{7B07B8FF-C2D1-44C1-A38B-753950E972E6}"/>
    <cellStyle name="Migliaia 15 11" xfId="3193" xr:uid="{3858E639-CA17-4088-809F-78DA78A8ADBF}"/>
    <cellStyle name="Migliaia 15 2" xfId="322" xr:uid="{00000000-0005-0000-0000-0000EF020000}"/>
    <cellStyle name="Migliaia 15 2 2" xfId="1683" xr:uid="{00000000-0005-0000-0000-0000F0020000}"/>
    <cellStyle name="Migliaia 15 2 2 2" xfId="4921" xr:uid="{D9FDB017-771C-4B12-844E-FA437A7D6E76}"/>
    <cellStyle name="Migliaia 15 2 2 3" xfId="6139" xr:uid="{37155FB9-7BC1-4086-B933-A7C2AEAF8181}"/>
    <cellStyle name="Migliaia 15 2 2 4" xfId="3195" xr:uid="{5DFBFD05-EDAC-4F4A-83D5-82D47E6CB0EA}"/>
    <cellStyle name="Migliaia 15 2 3" xfId="3196" xr:uid="{481F3C6A-B2FB-47C5-ABD5-4E4CEA617EE3}"/>
    <cellStyle name="Migliaia 15 2 3 2" xfId="4922" xr:uid="{1600B0C0-F5B7-40A1-8564-FBFDEAFC3445}"/>
    <cellStyle name="Migliaia 15 2 3 3" xfId="6140" xr:uid="{ABDB16BF-A422-42B8-BD44-6AC6A2A855DF}"/>
    <cellStyle name="Migliaia 15 2 4" xfId="4920" xr:uid="{36129831-AD7B-4BDE-A8F7-8C1AAFCD490F}"/>
    <cellStyle name="Migliaia 15 2 5" xfId="6138" xr:uid="{4874C8E8-3ABD-4056-A296-F6E4D301D127}"/>
    <cellStyle name="Migliaia 15 2 6" xfId="3194" xr:uid="{7C2277CD-4845-4997-B428-97F4B1717E11}"/>
    <cellStyle name="Migliaia 15 3" xfId="323" xr:uid="{00000000-0005-0000-0000-0000F1020000}"/>
    <cellStyle name="Migliaia 15 3 2" xfId="324" xr:uid="{00000000-0005-0000-0000-0000F2020000}"/>
    <cellStyle name="Migliaia 15 3 2 2" xfId="1684" xr:uid="{00000000-0005-0000-0000-0000F3020000}"/>
    <cellStyle name="Migliaia 15 3 2 2 2" xfId="4925" xr:uid="{A23F9B21-E516-4B42-A1A5-C78BCB985F94}"/>
    <cellStyle name="Migliaia 15 3 2 2 3" xfId="6143" xr:uid="{9B1CE36B-50AB-4823-B464-F06ED05E7278}"/>
    <cellStyle name="Migliaia 15 3 2 2 4" xfId="3199" xr:uid="{9BE245FA-3D26-4EEB-8E8D-683B64F61F6B}"/>
    <cellStyle name="Migliaia 15 3 2 3" xfId="4924" xr:uid="{D35E0E3C-31DE-47C9-A845-D82E40A1C66C}"/>
    <cellStyle name="Migliaia 15 3 2 4" xfId="6142" xr:uid="{F3AF43DF-A99B-4688-BCE6-2E3E5B173773}"/>
    <cellStyle name="Migliaia 15 3 2 5" xfId="3198" xr:uid="{5E82AD15-F9A0-410A-91E5-F26E020B9186}"/>
    <cellStyle name="Migliaia 15 3 3" xfId="3200" xr:uid="{D8D3A422-13AD-4B2E-9C66-20BD6A9ABA85}"/>
    <cellStyle name="Migliaia 15 3 3 2" xfId="4926" xr:uid="{BA3E4949-F9B6-40BC-A13D-9C45349CF198}"/>
    <cellStyle name="Migliaia 15 3 3 3" xfId="6144" xr:uid="{F3155F4F-FE05-4660-A85F-A83E0B774135}"/>
    <cellStyle name="Migliaia 15 3 4" xfId="3201" xr:uid="{BF52E8F6-432C-4E48-9E70-815FE8DBC92E}"/>
    <cellStyle name="Migliaia 15 3 4 2" xfId="4927" xr:uid="{0688F647-C651-4606-9B37-A716D0090F0B}"/>
    <cellStyle name="Migliaia 15 3 4 3" xfId="6145" xr:uid="{20358AD4-7B8A-4072-965E-BCE96F1D6104}"/>
    <cellStyle name="Migliaia 15 3 5" xfId="3202" xr:uid="{906EC72C-390D-4FAF-BC90-1C63139743B5}"/>
    <cellStyle name="Migliaia 15 3 5 2" xfId="4928" xr:uid="{6C2BE880-1069-4E36-8FFB-74E0B90B150E}"/>
    <cellStyle name="Migliaia 15 3 5 3" xfId="6146" xr:uid="{6C3041CF-B857-4B58-84E7-E3655F4FCA1D}"/>
    <cellStyle name="Migliaia 15 3 6" xfId="4923" xr:uid="{1D5A5665-20A8-4010-B6BE-CC7C9D7435FE}"/>
    <cellStyle name="Migliaia 15 3 7" xfId="6141" xr:uid="{76D5811D-D168-4737-B64B-386D4C94D7D3}"/>
    <cellStyle name="Migliaia 15 3 8" xfId="3197" xr:uid="{BECCB3E2-8A0A-487C-964D-9A075F5A9432}"/>
    <cellStyle name="Migliaia 15 4" xfId="1685" xr:uid="{00000000-0005-0000-0000-0000F4020000}"/>
    <cellStyle name="Migliaia 15 4 2" xfId="1686" xr:uid="{00000000-0005-0000-0000-0000F5020000}"/>
    <cellStyle name="Migliaia 15 4 2 2" xfId="4930" xr:uid="{F0315FC7-1B6D-4DCB-9A82-93271EAED387}"/>
    <cellStyle name="Migliaia 15 4 2 3" xfId="3204" xr:uid="{D7D70FDB-1670-4614-90A7-3910191D886B}"/>
    <cellStyle name="Migliaia 15 4 3" xfId="4929" xr:uid="{74F9374A-0F94-4442-8850-61E54C977B71}"/>
    <cellStyle name="Migliaia 15 4 4" xfId="6147" xr:uid="{99B47C6C-44E3-432F-BEF7-061E82C9C296}"/>
    <cellStyle name="Migliaia 15 4 5" xfId="3203" xr:uid="{3C459EEA-2071-4A48-9706-F3AA822F3A39}"/>
    <cellStyle name="Migliaia 15 5" xfId="1687" xr:uid="{00000000-0005-0000-0000-0000F6020000}"/>
    <cellStyle name="Migliaia 15 5 2" xfId="4931" xr:uid="{406E4B41-3978-412D-A8EB-3DAE53749793}"/>
    <cellStyle name="Migliaia 15 5 3" xfId="6148" xr:uid="{BAEB0A72-3CED-432B-B54F-15E743DD28F3}"/>
    <cellStyle name="Migliaia 15 5 4" xfId="3205" xr:uid="{A1490F85-18DA-4582-A053-BD0899C472C3}"/>
    <cellStyle name="Migliaia 15 6" xfId="3206" xr:uid="{91C84716-3AB3-47AC-814F-628D07476DA0}"/>
    <cellStyle name="Migliaia 15 6 2" xfId="4932" xr:uid="{41DEB13C-20EF-4157-91D8-656487658DA6}"/>
    <cellStyle name="Migliaia 15 6 3" xfId="6149" xr:uid="{F5E79BA5-3C71-44DA-991A-6F3A3698B9D2}"/>
    <cellStyle name="Migliaia 15 7" xfId="3207" xr:uid="{C2051085-84AA-4FB9-B3A2-8112F538E386}"/>
    <cellStyle name="Migliaia 15 7 2" xfId="4933" xr:uid="{97DD9A87-770D-4E17-9423-B9792975C01C}"/>
    <cellStyle name="Migliaia 15 7 3" xfId="6150" xr:uid="{9D13C3A7-40DD-4DC9-A1C1-319CB80BC3E1}"/>
    <cellStyle name="Migliaia 15 8" xfId="3208" xr:uid="{F9FB3714-966D-4FD4-84D8-F3EEDB8F10D0}"/>
    <cellStyle name="Migliaia 15 8 2" xfId="4934" xr:uid="{34E7FDAB-5CED-485A-BA5F-DDB25AF1A923}"/>
    <cellStyle name="Migliaia 15 8 3" xfId="6151" xr:uid="{C46C367F-F677-4C36-AC0E-3E931A673B03}"/>
    <cellStyle name="Migliaia 15 9" xfId="4919" xr:uid="{29D03140-C706-474F-B3A8-566A2EC01030}"/>
    <cellStyle name="Migliaia 16" xfId="325" xr:uid="{00000000-0005-0000-0000-0000F7020000}"/>
    <cellStyle name="Migliaia 16 10" xfId="6152" xr:uid="{A458F813-D2A8-40BA-9C11-FB508621C721}"/>
    <cellStyle name="Migliaia 16 11" xfId="3209" xr:uid="{D0E80C30-C1E1-4410-97DE-A42569E1E65E}"/>
    <cellStyle name="Migliaia 16 2" xfId="326" xr:uid="{00000000-0005-0000-0000-0000F8020000}"/>
    <cellStyle name="Migliaia 16 2 2" xfId="1688" xr:uid="{00000000-0005-0000-0000-0000F9020000}"/>
    <cellStyle name="Migliaia 16 2 2 2" xfId="4937" xr:uid="{E1DD2827-8E5B-4DB5-A199-FEF4BD8CCCE4}"/>
    <cellStyle name="Migliaia 16 2 2 3" xfId="6154" xr:uid="{D660994A-5113-4282-AFB3-817CC42605D2}"/>
    <cellStyle name="Migliaia 16 2 2 4" xfId="3211" xr:uid="{324ED930-B00C-4F15-8EFB-D7046203C253}"/>
    <cellStyle name="Migliaia 16 2 3" xfId="3212" xr:uid="{8D050877-C74C-4E3B-BF05-0027D5C5482C}"/>
    <cellStyle name="Migliaia 16 2 3 2" xfId="4938" xr:uid="{25BA2046-E345-4D53-9150-232D9788F847}"/>
    <cellStyle name="Migliaia 16 2 3 3" xfId="6155" xr:uid="{E223A856-631D-4177-B855-17F93EF56F47}"/>
    <cellStyle name="Migliaia 16 2 4" xfId="4936" xr:uid="{A6CD6303-25FE-4FA1-980D-0C8F0846086D}"/>
    <cellStyle name="Migliaia 16 2 5" xfId="6153" xr:uid="{B2950C2F-0546-4574-A6DD-4BE0709E50BE}"/>
    <cellStyle name="Migliaia 16 2 6" xfId="3210" xr:uid="{8368FD26-3CEC-4A82-80D5-403BC16C9C61}"/>
    <cellStyle name="Migliaia 16 3" xfId="327" xr:uid="{00000000-0005-0000-0000-0000FA020000}"/>
    <cellStyle name="Migliaia 16 3 2" xfId="328" xr:uid="{00000000-0005-0000-0000-0000FB020000}"/>
    <cellStyle name="Migliaia 16 3 2 2" xfId="1689" xr:uid="{00000000-0005-0000-0000-0000FC020000}"/>
    <cellStyle name="Migliaia 16 3 2 2 2" xfId="4941" xr:uid="{D5C00C69-87FB-428A-B87A-C0A76BFFEBF9}"/>
    <cellStyle name="Migliaia 16 3 2 2 3" xfId="6158" xr:uid="{7ED3B557-4352-409A-B9F7-CA638A0C95DD}"/>
    <cellStyle name="Migliaia 16 3 2 2 4" xfId="3215" xr:uid="{6BEF3A34-01EF-4ECC-AC62-39BA76C482F6}"/>
    <cellStyle name="Migliaia 16 3 2 3" xfId="4940" xr:uid="{8C06B9D4-7CA3-4861-B45B-20C32E99E95C}"/>
    <cellStyle name="Migliaia 16 3 2 4" xfId="6157" xr:uid="{BAB117E8-8454-4F3D-AFFD-6E5D20F5C2C3}"/>
    <cellStyle name="Migliaia 16 3 2 5" xfId="3214" xr:uid="{0736BE52-8B4E-4198-BD8D-B2545DBB7C79}"/>
    <cellStyle name="Migliaia 16 3 3" xfId="3216" xr:uid="{21A3FBAC-31AF-4780-AAC4-1A173292D86D}"/>
    <cellStyle name="Migliaia 16 3 3 2" xfId="4942" xr:uid="{2B9D2E43-3C7F-468F-B5AA-DE807D4E18D6}"/>
    <cellStyle name="Migliaia 16 3 3 3" xfId="6159" xr:uid="{660E4021-C2B9-4652-9296-9D45E689D00C}"/>
    <cellStyle name="Migliaia 16 3 4" xfId="3217" xr:uid="{2BC36462-1492-4B99-9ED1-41E3181EECB0}"/>
    <cellStyle name="Migliaia 16 3 4 2" xfId="4943" xr:uid="{20849AFC-71DE-4430-A01C-83EBB7DF3642}"/>
    <cellStyle name="Migliaia 16 3 4 3" xfId="6160" xr:uid="{97EF078D-C318-45EA-AAFF-3A421D7EAFB7}"/>
    <cellStyle name="Migliaia 16 3 5" xfId="3218" xr:uid="{A90785C4-DFDF-4332-AC54-1CDA67480740}"/>
    <cellStyle name="Migliaia 16 3 5 2" xfId="4944" xr:uid="{3E5199E1-1F7E-4A2D-9961-E629987FEE54}"/>
    <cellStyle name="Migliaia 16 3 5 3" xfId="6161" xr:uid="{FC833FDF-BDCD-4896-B72F-B830E950E2DD}"/>
    <cellStyle name="Migliaia 16 3 6" xfId="4939" xr:uid="{5EA4443C-0496-4476-B8BE-A5CE1F575BE8}"/>
    <cellStyle name="Migliaia 16 3 7" xfId="6156" xr:uid="{FBE4E020-7F17-4AE8-A927-05DCC289AC59}"/>
    <cellStyle name="Migliaia 16 3 8" xfId="3213" xr:uid="{37890EC3-B3B9-4EDE-876F-E9882B80912E}"/>
    <cellStyle name="Migliaia 16 4" xfId="1690" xr:uid="{00000000-0005-0000-0000-0000FD020000}"/>
    <cellStyle name="Migliaia 16 4 2" xfId="1691" xr:uid="{00000000-0005-0000-0000-0000FE020000}"/>
    <cellStyle name="Migliaia 16 4 2 2" xfId="4946" xr:uid="{33748097-BF56-4AD6-ACE1-6610C0301E59}"/>
    <cellStyle name="Migliaia 16 4 2 3" xfId="3220" xr:uid="{4623FA19-E8E2-4B98-88A4-5996386DF123}"/>
    <cellStyle name="Migliaia 16 4 3" xfId="4945" xr:uid="{612FC0C7-567C-48A8-B4C0-28E29EB27411}"/>
    <cellStyle name="Migliaia 16 4 4" xfId="6162" xr:uid="{EE0E1019-BA5D-451C-A865-8943731C0874}"/>
    <cellStyle name="Migliaia 16 4 5" xfId="3219" xr:uid="{B4233E2A-7FC8-4227-B35D-15BE41C99CDD}"/>
    <cellStyle name="Migliaia 16 5" xfId="1692" xr:uid="{00000000-0005-0000-0000-0000FF020000}"/>
    <cellStyle name="Migliaia 16 5 2" xfId="4947" xr:uid="{FECCBD8E-1D57-4C1D-8A50-26C3EA39370E}"/>
    <cellStyle name="Migliaia 16 5 3" xfId="6163" xr:uid="{430DC52C-4757-4EEE-A55E-DF1BAAC038BA}"/>
    <cellStyle name="Migliaia 16 5 4" xfId="3221" xr:uid="{82A7E26C-C8AC-4C75-B7F2-670D9EDDA009}"/>
    <cellStyle name="Migliaia 16 6" xfId="3222" xr:uid="{66EDDB79-6AA3-4646-8F38-4D76577588FD}"/>
    <cellStyle name="Migliaia 16 6 2" xfId="4948" xr:uid="{7DB9EAB6-4387-45F8-96C1-93C58C807D5F}"/>
    <cellStyle name="Migliaia 16 6 3" xfId="6164" xr:uid="{DBB586DC-B786-4B33-B3B4-E3265610A976}"/>
    <cellStyle name="Migliaia 16 7" xfId="3223" xr:uid="{9116D72B-23F8-4790-BAB6-73152061C4CA}"/>
    <cellStyle name="Migliaia 16 7 2" xfId="4949" xr:uid="{8500CA5C-8D52-4E38-A342-3AFD01F418E4}"/>
    <cellStyle name="Migliaia 16 7 3" xfId="6165" xr:uid="{5376C883-DF44-4A3E-B3E1-A5A04B9F6B36}"/>
    <cellStyle name="Migliaia 16 8" xfId="3224" xr:uid="{F5E9D481-4024-4216-B3A7-18E13A81E535}"/>
    <cellStyle name="Migliaia 16 8 2" xfId="4950" xr:uid="{719F73F2-1384-4687-8842-89D1854050D4}"/>
    <cellStyle name="Migliaia 16 8 3" xfId="6166" xr:uid="{AE8F9E46-D909-4E5A-8AA1-D58B68859054}"/>
    <cellStyle name="Migliaia 16 9" xfId="4935" xr:uid="{92157AAB-3F43-49E5-A200-E9CBC37921B5}"/>
    <cellStyle name="Migliaia 17" xfId="329" xr:uid="{00000000-0005-0000-0000-000000030000}"/>
    <cellStyle name="Migliaia 17 10" xfId="6167" xr:uid="{B449B038-E41A-43A1-B283-DD8A34D3ED52}"/>
    <cellStyle name="Migliaia 17 11" xfId="3225" xr:uid="{3046D155-BC93-4761-A084-C4E6361BB75B}"/>
    <cellStyle name="Migliaia 17 2" xfId="330" xr:uid="{00000000-0005-0000-0000-000001030000}"/>
    <cellStyle name="Migliaia 17 2 2" xfId="1693" xr:uid="{00000000-0005-0000-0000-000002030000}"/>
    <cellStyle name="Migliaia 17 2 2 2" xfId="4953" xr:uid="{695FE019-1048-4F96-87E5-CB4E1C1EE737}"/>
    <cellStyle name="Migliaia 17 2 2 3" xfId="6169" xr:uid="{59EA1EA9-D1A2-4ADE-96BF-8C4DB3BDBB8C}"/>
    <cellStyle name="Migliaia 17 2 2 4" xfId="3227" xr:uid="{7703B99E-8B88-4E71-B09F-8CE24733E721}"/>
    <cellStyle name="Migliaia 17 2 3" xfId="3228" xr:uid="{0B847C8A-4DCD-4132-8C9E-CAA77CE9928A}"/>
    <cellStyle name="Migliaia 17 2 3 2" xfId="4954" xr:uid="{A164BD99-8283-40BF-8EB6-539D876E88F1}"/>
    <cellStyle name="Migliaia 17 2 3 3" xfId="6170" xr:uid="{67FCBE1A-BC13-47B3-B5F6-D287E5FCC063}"/>
    <cellStyle name="Migliaia 17 2 4" xfId="4952" xr:uid="{4D730830-2A8D-44F6-891A-BAE705955E6A}"/>
    <cellStyle name="Migliaia 17 2 5" xfId="6168" xr:uid="{55BF6CD0-2152-456E-9153-6075540BED1F}"/>
    <cellStyle name="Migliaia 17 2 6" xfId="3226" xr:uid="{FB3752D8-FD09-45FE-B603-F3340391FA73}"/>
    <cellStyle name="Migliaia 17 3" xfId="331" xr:uid="{00000000-0005-0000-0000-000003030000}"/>
    <cellStyle name="Migliaia 17 3 2" xfId="332" xr:uid="{00000000-0005-0000-0000-000004030000}"/>
    <cellStyle name="Migliaia 17 3 2 2" xfId="1694" xr:uid="{00000000-0005-0000-0000-000005030000}"/>
    <cellStyle name="Migliaia 17 3 2 2 2" xfId="4957" xr:uid="{EAFDC47D-6F89-4548-8DC7-9811C57B3594}"/>
    <cellStyle name="Migliaia 17 3 2 2 3" xfId="6173" xr:uid="{03F2D1A1-C66C-4C0E-8BC7-4884B93EF7C6}"/>
    <cellStyle name="Migliaia 17 3 2 2 4" xfId="3231" xr:uid="{48A5F7A4-3E71-4609-812F-59F6D9139260}"/>
    <cellStyle name="Migliaia 17 3 2 3" xfId="4956" xr:uid="{BFD71815-3366-482C-8B9F-6B7E59AC4D32}"/>
    <cellStyle name="Migliaia 17 3 2 4" xfId="6172" xr:uid="{B9C3E0C3-34CA-4438-ADDD-BFD99F6726B3}"/>
    <cellStyle name="Migliaia 17 3 2 5" xfId="3230" xr:uid="{2B9C8FD2-44DC-4C24-92A5-3D6D6B051CD1}"/>
    <cellStyle name="Migliaia 17 3 3" xfId="3232" xr:uid="{A80063E3-B088-41B8-9A02-523362C1393B}"/>
    <cellStyle name="Migliaia 17 3 3 2" xfId="4958" xr:uid="{C5AAF257-1944-4FD3-8FB6-60DD81F4CFE2}"/>
    <cellStyle name="Migliaia 17 3 3 3" xfId="6174" xr:uid="{CC8B715A-52C4-4EC2-89C0-EB35B3C3E5CE}"/>
    <cellStyle name="Migliaia 17 3 4" xfId="3233" xr:uid="{8E72B6F0-A2BD-4AE4-8B2A-45ABB98C85D9}"/>
    <cellStyle name="Migliaia 17 3 4 2" xfId="4959" xr:uid="{9867DA51-5C58-4E79-AA12-71F9A24E03C9}"/>
    <cellStyle name="Migliaia 17 3 4 3" xfId="6175" xr:uid="{99FE320E-2D40-43D6-8FE4-2EAF9FE9C851}"/>
    <cellStyle name="Migliaia 17 3 5" xfId="3234" xr:uid="{FA61D102-D688-4095-994F-E7644FBC5035}"/>
    <cellStyle name="Migliaia 17 3 5 2" xfId="4960" xr:uid="{975A1586-6716-459C-8B1E-F42FF417E0F1}"/>
    <cellStyle name="Migliaia 17 3 5 3" xfId="6176" xr:uid="{E9256CF4-117D-44BE-B3D0-E174700CC2A2}"/>
    <cellStyle name="Migliaia 17 3 6" xfId="4955" xr:uid="{8C261088-6E59-4060-9B7A-9D82E997A473}"/>
    <cellStyle name="Migliaia 17 3 7" xfId="6171" xr:uid="{4D0DAE86-91A0-4490-9FBE-2D8A0CB81B60}"/>
    <cellStyle name="Migliaia 17 3 8" xfId="3229" xr:uid="{4C4F8F08-D78A-406A-AC12-07AFB98FD700}"/>
    <cellStyle name="Migliaia 17 4" xfId="1695" xr:uid="{00000000-0005-0000-0000-000006030000}"/>
    <cellStyle name="Migliaia 17 4 2" xfId="1696" xr:uid="{00000000-0005-0000-0000-000007030000}"/>
    <cellStyle name="Migliaia 17 4 2 2" xfId="4962" xr:uid="{EA948EB0-65CE-4A56-91D0-E2FDF1EFEB82}"/>
    <cellStyle name="Migliaia 17 4 2 3" xfId="3236" xr:uid="{38E83EC4-9AD6-4D1A-BB4F-2967DE7C4D9F}"/>
    <cellStyle name="Migliaia 17 4 3" xfId="4961" xr:uid="{8D50FFE8-B994-400F-9759-66E5DCF7E603}"/>
    <cellStyle name="Migliaia 17 4 4" xfId="6177" xr:uid="{4081831F-FEC0-41DD-B863-4210B06B10FF}"/>
    <cellStyle name="Migliaia 17 4 5" xfId="3235" xr:uid="{6358207B-6C03-42A2-A1E0-B356CCA37138}"/>
    <cellStyle name="Migliaia 17 5" xfId="1697" xr:uid="{00000000-0005-0000-0000-000008030000}"/>
    <cellStyle name="Migliaia 17 5 2" xfId="4963" xr:uid="{85C5DCF9-C859-4531-9C7B-A9BCF7AC412B}"/>
    <cellStyle name="Migliaia 17 5 3" xfId="6178" xr:uid="{C19D1431-B0B3-4C4D-8446-6DC11B039C80}"/>
    <cellStyle name="Migliaia 17 5 4" xfId="3237" xr:uid="{8B1FB564-F176-448E-AF2B-2C1C55D260C9}"/>
    <cellStyle name="Migliaia 17 6" xfId="3238" xr:uid="{4DE26CC1-1D91-4FAF-86BA-4722C17A60B7}"/>
    <cellStyle name="Migliaia 17 6 2" xfId="4964" xr:uid="{6C405154-6A46-4C0C-846D-53DBEE1743F2}"/>
    <cellStyle name="Migliaia 17 6 3" xfId="6179" xr:uid="{FCC1FADF-1434-4BAD-9114-E749D59E36E2}"/>
    <cellStyle name="Migliaia 17 7" xfId="3239" xr:uid="{CD92DC21-FF47-45E4-A089-FA24C227C465}"/>
    <cellStyle name="Migliaia 17 7 2" xfId="4965" xr:uid="{1E73715D-6A5F-4F26-BD3F-2AE652BF7760}"/>
    <cellStyle name="Migliaia 17 7 3" xfId="6180" xr:uid="{74626AA6-CBB9-49CA-B849-B6F3A3E695D1}"/>
    <cellStyle name="Migliaia 17 8" xfId="3240" xr:uid="{27BA129C-EE2A-4CE8-B3CC-77F0996D1203}"/>
    <cellStyle name="Migliaia 17 8 2" xfId="4966" xr:uid="{C157ADDC-F69A-4A90-8A04-7CB2043C705F}"/>
    <cellStyle name="Migliaia 17 8 3" xfId="6181" xr:uid="{2750B2C4-F597-45FF-84B2-54122E95EA12}"/>
    <cellStyle name="Migliaia 17 9" xfId="4951" xr:uid="{3B01EF58-5995-47A2-BF0B-D0E7DDEC5F71}"/>
    <cellStyle name="Migliaia 18" xfId="333" xr:uid="{00000000-0005-0000-0000-000009030000}"/>
    <cellStyle name="Migliaia 18 10" xfId="6182" xr:uid="{36F4397E-53D2-4029-A735-5FA42F1809EE}"/>
    <cellStyle name="Migliaia 18 11" xfId="3241" xr:uid="{E1980C94-BECB-4725-A3DC-DADD294D717B}"/>
    <cellStyle name="Migliaia 18 2" xfId="334" xr:uid="{00000000-0005-0000-0000-00000A030000}"/>
    <cellStyle name="Migliaia 18 2 2" xfId="1698" xr:uid="{00000000-0005-0000-0000-00000B030000}"/>
    <cellStyle name="Migliaia 18 2 2 2" xfId="4969" xr:uid="{A71E8641-E7CA-411E-9CA4-8900CA4196B8}"/>
    <cellStyle name="Migliaia 18 2 2 3" xfId="6184" xr:uid="{AA3AE2D2-A546-476A-A26F-908A55AEBCBE}"/>
    <cellStyle name="Migliaia 18 2 2 4" xfId="3243" xr:uid="{16468B8A-E153-47DF-AACF-DACAE5BF140D}"/>
    <cellStyle name="Migliaia 18 2 3" xfId="3244" xr:uid="{259C5CCE-5155-401E-A417-4339BBD49EA4}"/>
    <cellStyle name="Migliaia 18 2 3 2" xfId="4970" xr:uid="{45CF8233-509F-4388-87FE-F73AB72A4433}"/>
    <cellStyle name="Migliaia 18 2 3 3" xfId="6185" xr:uid="{7E1CBE8C-3EEB-4485-B3F2-3BEA2C707E79}"/>
    <cellStyle name="Migliaia 18 2 4" xfId="4968" xr:uid="{1404A246-297D-4A47-9EE6-B70F5C069C22}"/>
    <cellStyle name="Migliaia 18 2 5" xfId="6183" xr:uid="{21B9BB6A-2983-4B41-9CBE-72C15599D672}"/>
    <cellStyle name="Migliaia 18 2 6" xfId="3242" xr:uid="{5F30935A-B8D3-4E40-A511-758B78429BE0}"/>
    <cellStyle name="Migliaia 18 3" xfId="335" xr:uid="{00000000-0005-0000-0000-00000C030000}"/>
    <cellStyle name="Migliaia 18 3 2" xfId="336" xr:uid="{00000000-0005-0000-0000-00000D030000}"/>
    <cellStyle name="Migliaia 18 3 2 2" xfId="1699" xr:uid="{00000000-0005-0000-0000-00000E030000}"/>
    <cellStyle name="Migliaia 18 3 2 2 2" xfId="4973" xr:uid="{55FF77B5-B280-4A7F-B6F9-FCC79EF42BBD}"/>
    <cellStyle name="Migliaia 18 3 2 2 3" xfId="6188" xr:uid="{0DA875BA-3D75-4924-94FB-B39D7544A924}"/>
    <cellStyle name="Migliaia 18 3 2 2 4" xfId="3247" xr:uid="{A405EDCB-D416-4927-8743-A9D12C6D3421}"/>
    <cellStyle name="Migliaia 18 3 2 3" xfId="4972" xr:uid="{7ED9093F-318D-4552-B1EC-C780F0CAE4CC}"/>
    <cellStyle name="Migliaia 18 3 2 4" xfId="6187" xr:uid="{B6FD2D44-EFF2-4E51-8929-DFC10D1ED45E}"/>
    <cellStyle name="Migliaia 18 3 2 5" xfId="3246" xr:uid="{FC030BE4-6931-41B1-A709-FC9C4F953837}"/>
    <cellStyle name="Migliaia 18 3 3" xfId="3248" xr:uid="{430B9F98-81F4-4DE4-9E7B-CC42C9FA1FB0}"/>
    <cellStyle name="Migliaia 18 3 3 2" xfId="4974" xr:uid="{156C09C0-292F-4410-80BE-6124317C1B1A}"/>
    <cellStyle name="Migliaia 18 3 3 3" xfId="6189" xr:uid="{7B963DDB-A511-4C50-8C4D-F52EA317543F}"/>
    <cellStyle name="Migliaia 18 3 4" xfId="3249" xr:uid="{F5F6F761-2D0E-4D86-8F87-37956FAF3AA6}"/>
    <cellStyle name="Migliaia 18 3 4 2" xfId="4975" xr:uid="{156AFBDD-1C9B-4CE9-B4D4-E8A357EDF98D}"/>
    <cellStyle name="Migliaia 18 3 4 3" xfId="6190" xr:uid="{260D90DD-FD82-4E5D-83EA-C12406F7F007}"/>
    <cellStyle name="Migliaia 18 3 5" xfId="3250" xr:uid="{D5FAE978-7003-4C46-A043-FCC3D4781EC9}"/>
    <cellStyle name="Migliaia 18 3 5 2" xfId="4976" xr:uid="{3E5E59C9-1C93-4DFF-82B8-D71C12297645}"/>
    <cellStyle name="Migliaia 18 3 5 3" xfId="6191" xr:uid="{79ACBB37-7CC4-4D6C-B59D-437DF2CFF59E}"/>
    <cellStyle name="Migliaia 18 3 6" xfId="4971" xr:uid="{A251C484-39B1-480B-A25D-02ABBC4FAFA7}"/>
    <cellStyle name="Migliaia 18 3 7" xfId="6186" xr:uid="{86055873-FA63-4967-A37C-5BC95402A521}"/>
    <cellStyle name="Migliaia 18 3 8" xfId="3245" xr:uid="{C18AA86D-3A41-48BC-9780-FA515A7B1EDF}"/>
    <cellStyle name="Migliaia 18 4" xfId="1700" xr:uid="{00000000-0005-0000-0000-00000F030000}"/>
    <cellStyle name="Migliaia 18 4 2" xfId="1701" xr:uid="{00000000-0005-0000-0000-000010030000}"/>
    <cellStyle name="Migliaia 18 4 2 2" xfId="4978" xr:uid="{CB6C5291-2053-48BC-B6E4-9E3E503A7291}"/>
    <cellStyle name="Migliaia 18 4 2 3" xfId="3252" xr:uid="{C25EADA2-F88D-4E27-9E3E-A9381DE8B3AA}"/>
    <cellStyle name="Migliaia 18 4 3" xfId="4977" xr:uid="{C642B941-0DA9-46F6-9D7C-81EFB3C2EE7B}"/>
    <cellStyle name="Migliaia 18 4 4" xfId="6192" xr:uid="{E6C8AD2C-FF1B-455F-9EFC-38183A76351F}"/>
    <cellStyle name="Migliaia 18 4 5" xfId="3251" xr:uid="{A7158CD3-8D23-4D72-93AF-9956B8CB27DE}"/>
    <cellStyle name="Migliaia 18 5" xfId="1702" xr:uid="{00000000-0005-0000-0000-000011030000}"/>
    <cellStyle name="Migliaia 18 5 2" xfId="4979" xr:uid="{E297393A-EC80-4BB4-853A-F766CA6B4C3A}"/>
    <cellStyle name="Migliaia 18 5 3" xfId="6193" xr:uid="{394108E8-E9BC-47C0-BFEC-6A27180EC848}"/>
    <cellStyle name="Migliaia 18 5 4" xfId="3253" xr:uid="{74D5BC7B-ABC9-4CB8-B50B-B541E1D07398}"/>
    <cellStyle name="Migliaia 18 6" xfId="3254" xr:uid="{3498BE42-B814-4C83-B7FD-9D05ED71684E}"/>
    <cellStyle name="Migliaia 18 6 2" xfId="4980" xr:uid="{4A83D9D6-647E-4AE2-AE6D-B898F24326A4}"/>
    <cellStyle name="Migliaia 18 6 3" xfId="6194" xr:uid="{595170DD-7BCA-4302-9C2B-23DE8AA19F08}"/>
    <cellStyle name="Migliaia 18 7" xfId="3255" xr:uid="{206CE5AF-B63C-475E-9426-19CB5C7EF6A1}"/>
    <cellStyle name="Migliaia 18 7 2" xfId="4981" xr:uid="{657C8964-6238-4F06-A362-2B3D9DB238D6}"/>
    <cellStyle name="Migliaia 18 7 3" xfId="6195" xr:uid="{5AEBC77C-D365-432E-A1A8-C0E33617CA18}"/>
    <cellStyle name="Migliaia 18 8" xfId="3256" xr:uid="{6D1929A2-F3D2-4667-B144-AF276F38C545}"/>
    <cellStyle name="Migliaia 18 8 2" xfId="4982" xr:uid="{EDAE835E-7130-43B1-9258-0F1DF4940E4D}"/>
    <cellStyle name="Migliaia 18 8 3" xfId="6196" xr:uid="{08C5AA62-83C5-4B77-9684-48FECFC26092}"/>
    <cellStyle name="Migliaia 18 9" xfId="4967" xr:uid="{55F06D92-48AB-43F3-9B9C-87408D17C528}"/>
    <cellStyle name="Migliaia 19" xfId="337" xr:uid="{00000000-0005-0000-0000-000012030000}"/>
    <cellStyle name="Migliaia 19 10" xfId="6197" xr:uid="{C2AF1743-B07D-4726-B6A6-5F02C1CDC405}"/>
    <cellStyle name="Migliaia 19 11" xfId="3257" xr:uid="{AB62268D-6912-4A2A-893D-E7EBC2DD6476}"/>
    <cellStyle name="Migliaia 19 2" xfId="338" xr:uid="{00000000-0005-0000-0000-000013030000}"/>
    <cellStyle name="Migliaia 19 2 2" xfId="1703" xr:uid="{00000000-0005-0000-0000-000014030000}"/>
    <cellStyle name="Migliaia 19 2 2 2" xfId="4985" xr:uid="{E7BD9BEB-9AAB-418B-9D86-2BD326F53B24}"/>
    <cellStyle name="Migliaia 19 2 2 3" xfId="6199" xr:uid="{5BA40000-DAC1-4889-AAB7-7B27DA42DB75}"/>
    <cellStyle name="Migliaia 19 2 2 4" xfId="3259" xr:uid="{4A40C458-532A-4333-BC84-0F5988C66984}"/>
    <cellStyle name="Migliaia 19 2 3" xfId="3260" xr:uid="{93D562CB-150D-44C1-8FB4-39996E533BE7}"/>
    <cellStyle name="Migliaia 19 2 3 2" xfId="4986" xr:uid="{B96B279A-42E6-478A-9B7C-DB4BB94B714A}"/>
    <cellStyle name="Migliaia 19 2 3 3" xfId="6200" xr:uid="{E1A81C96-9813-49A0-958C-201DCF294027}"/>
    <cellStyle name="Migliaia 19 2 4" xfId="4984" xr:uid="{C793143C-B402-42D0-AB28-3BD64F5249B6}"/>
    <cellStyle name="Migliaia 19 2 5" xfId="6198" xr:uid="{AF0B5318-5D52-4428-BF2C-AC1DED89A204}"/>
    <cellStyle name="Migliaia 19 2 6" xfId="3258" xr:uid="{85FE3AEE-D9F4-40E3-89FB-A1E14EEBD672}"/>
    <cellStyle name="Migliaia 19 3" xfId="339" xr:uid="{00000000-0005-0000-0000-000015030000}"/>
    <cellStyle name="Migliaia 19 3 2" xfId="340" xr:uid="{00000000-0005-0000-0000-000016030000}"/>
    <cellStyle name="Migliaia 19 3 2 2" xfId="1704" xr:uid="{00000000-0005-0000-0000-000017030000}"/>
    <cellStyle name="Migliaia 19 3 2 2 2" xfId="4989" xr:uid="{A1BAE3DD-820A-49AF-AA68-4C3930EA6216}"/>
    <cellStyle name="Migliaia 19 3 2 2 3" xfId="6203" xr:uid="{491965D6-8099-40DA-BE0F-6272D26187E1}"/>
    <cellStyle name="Migliaia 19 3 2 2 4" xfId="3263" xr:uid="{3401942F-8864-444A-9B47-92F0FE77A196}"/>
    <cellStyle name="Migliaia 19 3 2 3" xfId="4988" xr:uid="{AAC3B8DD-58FE-4913-BE27-C5214A88C764}"/>
    <cellStyle name="Migliaia 19 3 2 4" xfId="6202" xr:uid="{77E51C55-6F86-4456-AC6C-E8FCD54AB083}"/>
    <cellStyle name="Migliaia 19 3 2 5" xfId="3262" xr:uid="{2BD6D86B-BC73-42BD-B1EA-B22170EA6BE9}"/>
    <cellStyle name="Migliaia 19 3 3" xfId="3264" xr:uid="{95E934C0-2E91-490A-A54A-8CB19BB87552}"/>
    <cellStyle name="Migliaia 19 3 3 2" xfId="4990" xr:uid="{C3BED81C-BE51-42DC-8EE0-4D6331C7903C}"/>
    <cellStyle name="Migliaia 19 3 3 3" xfId="6204" xr:uid="{B42D0791-23A0-4522-B2D4-0FB9D408F63C}"/>
    <cellStyle name="Migliaia 19 3 4" xfId="3265" xr:uid="{7AE4E268-5745-47EA-A3A7-1B75C330C6F2}"/>
    <cellStyle name="Migliaia 19 3 4 2" xfId="4991" xr:uid="{C43FD034-2D57-4E28-BA33-8811DD7D8BF2}"/>
    <cellStyle name="Migliaia 19 3 4 3" xfId="6205" xr:uid="{66ECF252-D3A6-4BEF-A3B2-38A11E62F731}"/>
    <cellStyle name="Migliaia 19 3 5" xfId="3266" xr:uid="{7DBC6E18-9DCF-4DF2-B801-CA13363F3EA5}"/>
    <cellStyle name="Migliaia 19 3 5 2" xfId="4992" xr:uid="{B09A3B84-BB0E-4386-AD27-CCCBEC6CCD7F}"/>
    <cellStyle name="Migliaia 19 3 5 3" xfId="6206" xr:uid="{885B50DB-7E80-4EEC-8866-2842E19F13F7}"/>
    <cellStyle name="Migliaia 19 3 6" xfId="4987" xr:uid="{49C4597E-B242-4533-A086-C6465140A1F1}"/>
    <cellStyle name="Migliaia 19 3 7" xfId="6201" xr:uid="{590C9D33-19A5-44AB-A278-CFCB3369BEC6}"/>
    <cellStyle name="Migliaia 19 3 8" xfId="3261" xr:uid="{D1585B06-D85F-4FD1-9716-BA81838D8BEA}"/>
    <cellStyle name="Migliaia 19 4" xfId="1705" xr:uid="{00000000-0005-0000-0000-000018030000}"/>
    <cellStyle name="Migliaia 19 4 2" xfId="1706" xr:uid="{00000000-0005-0000-0000-000019030000}"/>
    <cellStyle name="Migliaia 19 4 2 2" xfId="4994" xr:uid="{9A7E0493-C426-4B43-A10C-65DFF4630C10}"/>
    <cellStyle name="Migliaia 19 4 2 3" xfId="3268" xr:uid="{0331420F-C1C0-4F70-8B65-7C19B75EA04A}"/>
    <cellStyle name="Migliaia 19 4 3" xfId="4993" xr:uid="{8E2B633E-7A4D-4718-A1C5-F4F5A6A43BA4}"/>
    <cellStyle name="Migliaia 19 4 4" xfId="6207" xr:uid="{4009F911-1E47-417E-9639-404C56AFD691}"/>
    <cellStyle name="Migliaia 19 4 5" xfId="3267" xr:uid="{48EFFAB1-8DE9-48F6-89BA-FE2089E96E51}"/>
    <cellStyle name="Migliaia 19 5" xfId="1707" xr:uid="{00000000-0005-0000-0000-00001A030000}"/>
    <cellStyle name="Migliaia 19 5 2" xfId="4995" xr:uid="{6C3915C5-B17E-43D0-8D4A-A8D692791784}"/>
    <cellStyle name="Migliaia 19 5 3" xfId="6208" xr:uid="{6337CDC3-6F42-4890-8DDC-D92BCB0691A6}"/>
    <cellStyle name="Migliaia 19 5 4" xfId="3269" xr:uid="{900A732B-E6FB-4C98-80FD-512C52368D6D}"/>
    <cellStyle name="Migliaia 19 6" xfId="3270" xr:uid="{9E9B04EA-73B5-4D5F-AD77-19BC7159F5F6}"/>
    <cellStyle name="Migliaia 19 6 2" xfId="4996" xr:uid="{BEF9BF70-E567-427B-A749-B4BF012B562E}"/>
    <cellStyle name="Migliaia 19 6 3" xfId="6209" xr:uid="{AA3B5161-7F66-4F29-9650-14FB5D09038A}"/>
    <cellStyle name="Migliaia 19 7" xfId="3271" xr:uid="{AF4F06DB-E708-406F-ABF3-550629CB2981}"/>
    <cellStyle name="Migliaia 19 7 2" xfId="4997" xr:uid="{25F5E1BD-2A63-4269-B98E-1FB3CC9225E7}"/>
    <cellStyle name="Migliaia 19 7 3" xfId="6210" xr:uid="{55BDB78C-303D-4D0E-AD1D-619FA0383594}"/>
    <cellStyle name="Migliaia 19 8" xfId="3272" xr:uid="{5566C951-33FE-44D7-A4E8-F43C5A3EF700}"/>
    <cellStyle name="Migliaia 19 8 2" xfId="4998" xr:uid="{B8CC2568-7246-4347-916C-67F7C6ABC2A9}"/>
    <cellStyle name="Migliaia 19 8 3" xfId="6211" xr:uid="{BA7C29A5-E350-40E2-A6C7-2C692546E808}"/>
    <cellStyle name="Migliaia 19 9" xfId="4983" xr:uid="{5F3156E5-6723-4E6B-A76C-941F804F61BC}"/>
    <cellStyle name="Migliaia 2" xfId="341" xr:uid="{00000000-0005-0000-0000-00001B030000}"/>
    <cellStyle name="Migliaia 2 10" xfId="4999" xr:uid="{1480CEB5-1E07-4C79-8572-8D3FB29E028C}"/>
    <cellStyle name="Migliaia 2 11" xfId="6212" xr:uid="{E2A3FF69-2D76-49D2-860F-7E229160CB45}"/>
    <cellStyle name="Migliaia 2 12" xfId="3273" xr:uid="{D9B214DA-C113-486E-9C50-6BFF5CF73B48}"/>
    <cellStyle name="Migliaia 2 2" xfId="342" xr:uid="{00000000-0005-0000-0000-00001C030000}"/>
    <cellStyle name="Migliaia 2 2 2" xfId="343" xr:uid="{00000000-0005-0000-0000-00001D030000}"/>
    <cellStyle name="Migliaia 2 2 2 2" xfId="1708" xr:uid="{00000000-0005-0000-0000-00001E030000}"/>
    <cellStyle name="Migliaia 2 2 2 2 2" xfId="5002" xr:uid="{4151EF42-B990-4EA4-A64D-394F5CA3E2F9}"/>
    <cellStyle name="Migliaia 2 2 2 2 3" xfId="6215" xr:uid="{C9B664DE-3406-4329-AC2B-3BA5854A637C}"/>
    <cellStyle name="Migliaia 2 2 2 2 4" xfId="3276" xr:uid="{27A40D0C-C092-4C67-89EA-E2BF5349A4E2}"/>
    <cellStyle name="Migliaia 2 2 2 3" xfId="5001" xr:uid="{909FAF59-2F5D-45F8-B7F2-5DF77332F382}"/>
    <cellStyle name="Migliaia 2 2 2 4" xfId="6214" xr:uid="{C8872AF5-4A70-4ABC-A8A7-72D0B07CCC90}"/>
    <cellStyle name="Migliaia 2 2 2 5" xfId="3275" xr:uid="{1EB91DD0-EC1B-452B-8B94-3EB9A3794F69}"/>
    <cellStyle name="Migliaia 2 2 3" xfId="1709" xr:uid="{00000000-0005-0000-0000-00001F030000}"/>
    <cellStyle name="Migliaia 2 2 3 2" xfId="5003" xr:uid="{01E80628-C824-494C-936A-0574AB80B482}"/>
    <cellStyle name="Migliaia 2 2 3 3" xfId="6216" xr:uid="{E1BC3190-97DF-4C15-A597-B73A2D70083F}"/>
    <cellStyle name="Migliaia 2 2 3 4" xfId="3277" xr:uid="{C7CBA413-010A-43CB-97D0-248DE553800E}"/>
    <cellStyle name="Migliaia 2 2 4" xfId="3278" xr:uid="{3D5921FC-0AD1-48B0-A019-A9DA0E364A2A}"/>
    <cellStyle name="Migliaia 2 2 4 2" xfId="5004" xr:uid="{FDFB4F86-09F9-40DF-AA98-CFA4057DC610}"/>
    <cellStyle name="Migliaia 2 2 4 3" xfId="6217" xr:uid="{21AFA343-1DC7-460D-A31D-639A802EBC7E}"/>
    <cellStyle name="Migliaia 2 2 5" xfId="5000" xr:uid="{7FC49C26-C1A9-4FB4-B783-69D167268BA9}"/>
    <cellStyle name="Migliaia 2 2 6" xfId="6213" xr:uid="{E99B7043-BBBD-4ED5-9F1B-376533687FEF}"/>
    <cellStyle name="Migliaia 2 2 7" xfId="3274" xr:uid="{8E4D8616-416F-4F8B-84CE-4463CE69F919}"/>
    <cellStyle name="Migliaia 2 3" xfId="344" xr:uid="{00000000-0005-0000-0000-000020030000}"/>
    <cellStyle name="Migliaia 2 3 2" xfId="345" xr:uid="{00000000-0005-0000-0000-000021030000}"/>
    <cellStyle name="Migliaia 2 3 2 2" xfId="1710" xr:uid="{00000000-0005-0000-0000-000022030000}"/>
    <cellStyle name="Migliaia 2 3 2 2 2" xfId="5007" xr:uid="{23FD522D-2D1F-4361-8EEB-80C70AB7C9B6}"/>
    <cellStyle name="Migliaia 2 3 2 2 3" xfId="6220" xr:uid="{CFE0DA81-A6B2-4F4B-A137-CB592F01CAF8}"/>
    <cellStyle name="Migliaia 2 3 2 2 4" xfId="3281" xr:uid="{46959D5D-19D9-46C3-AE7C-4377508B6F29}"/>
    <cellStyle name="Migliaia 2 3 2 3" xfId="5006" xr:uid="{90607764-0333-47FE-8ADD-08043CADD077}"/>
    <cellStyle name="Migliaia 2 3 2 4" xfId="6219" xr:uid="{39D79570-887C-4031-BE1A-84DF0F37F61B}"/>
    <cellStyle name="Migliaia 2 3 2 5" xfId="3280" xr:uid="{D21DD2B8-0CC5-449D-A615-A2CEA3998AE9}"/>
    <cellStyle name="Migliaia 2 3 3" xfId="1711" xr:uid="{00000000-0005-0000-0000-000023030000}"/>
    <cellStyle name="Migliaia 2 3 3 2" xfId="5008" xr:uid="{32E7F843-F741-464B-92D9-9D98A020FAD1}"/>
    <cellStyle name="Migliaia 2 3 3 3" xfId="6221" xr:uid="{CBED6DD8-C44F-4484-ADDF-27053AA8F4D9}"/>
    <cellStyle name="Migliaia 2 3 3 4" xfId="3282" xr:uid="{58CB81B8-7558-4515-99EF-269EE35CBD77}"/>
    <cellStyle name="Migliaia 2 3 4" xfId="3283" xr:uid="{1046049D-0618-453C-8721-E7E3AFA1BBC5}"/>
    <cellStyle name="Migliaia 2 3 4 2" xfId="5009" xr:uid="{B06C11EE-4197-421B-B65A-F2F6E68134C9}"/>
    <cellStyle name="Migliaia 2 3 4 3" xfId="6222" xr:uid="{4E13B1AE-3BFC-4C3C-8CC9-9AC679DF91EF}"/>
    <cellStyle name="Migliaia 2 3 5" xfId="5005" xr:uid="{FE31A036-F8A8-4D03-A7EB-D665C8849A76}"/>
    <cellStyle name="Migliaia 2 3 6" xfId="6218" xr:uid="{F415DDD9-26DC-4E6A-8F43-27B2BA59D7A2}"/>
    <cellStyle name="Migliaia 2 3 7" xfId="3279" xr:uid="{6A53BADA-415B-42DD-91A8-5A6BAE9B0D2D}"/>
    <cellStyle name="Migliaia 2 4" xfId="346" xr:uid="{00000000-0005-0000-0000-000024030000}"/>
    <cellStyle name="Migliaia 2 4 2" xfId="347" xr:uid="{00000000-0005-0000-0000-000025030000}"/>
    <cellStyle name="Migliaia 2 4 2 2" xfId="1712" xr:uid="{00000000-0005-0000-0000-000026030000}"/>
    <cellStyle name="Migliaia 2 4 2 2 2" xfId="5012" xr:uid="{E8E4F5F2-E2AB-42E8-A528-C5B8C0F01698}"/>
    <cellStyle name="Migliaia 2 4 2 2 3" xfId="6225" xr:uid="{32AAB6BA-F6BD-4F97-88BD-E82E2FE18686}"/>
    <cellStyle name="Migliaia 2 4 2 2 4" xfId="3286" xr:uid="{93EBDA48-AC11-4098-A9DE-A4321B82135D}"/>
    <cellStyle name="Migliaia 2 4 2 3" xfId="5011" xr:uid="{EFB12892-107F-4990-BE20-6C86ABA3CE33}"/>
    <cellStyle name="Migliaia 2 4 2 4" xfId="6224" xr:uid="{346D6FCC-A8B2-4A45-8C76-ABCB6081163D}"/>
    <cellStyle name="Migliaia 2 4 2 5" xfId="3285" xr:uid="{D4B547F0-ED5F-46EE-A72A-C6C01C6C62E7}"/>
    <cellStyle name="Migliaia 2 4 3" xfId="3287" xr:uid="{6773787C-506C-4F7A-B3F4-FC25C2A3FD3D}"/>
    <cellStyle name="Migliaia 2 4 3 2" xfId="5013" xr:uid="{A7C3AE6B-5FE9-4093-BB37-ABF4D206E5DD}"/>
    <cellStyle name="Migliaia 2 4 3 3" xfId="6226" xr:uid="{B93834EA-3B72-4FB4-B87D-7E85C51B412B}"/>
    <cellStyle name="Migliaia 2 4 4" xfId="3288" xr:uid="{D2F8B913-FBFB-4260-BAE9-4FBC8FEF9287}"/>
    <cellStyle name="Migliaia 2 4 4 2" xfId="5014" xr:uid="{B1876A30-D678-4F59-96E5-F988C599CC7C}"/>
    <cellStyle name="Migliaia 2 4 4 3" xfId="6227" xr:uid="{D5863DA8-CD6C-45C2-85F3-94261CC78BBE}"/>
    <cellStyle name="Migliaia 2 4 5" xfId="3289" xr:uid="{FCFD3830-21C6-43C7-B379-F69622E682A8}"/>
    <cellStyle name="Migliaia 2 4 5 2" xfId="5015" xr:uid="{2B448884-D15D-4649-B059-209AEADDFBE6}"/>
    <cellStyle name="Migliaia 2 4 5 3" xfId="6228" xr:uid="{3669D17E-14F2-41E8-B4F2-7185758F6B06}"/>
    <cellStyle name="Migliaia 2 4 6" xfId="5010" xr:uid="{73A036D0-27F8-4D04-90F1-CB92AC6BCB96}"/>
    <cellStyle name="Migliaia 2 4 7" xfId="6223" xr:uid="{8966786E-3C56-48F6-8867-236387508E69}"/>
    <cellStyle name="Migliaia 2 4 8" xfId="3284" xr:uid="{17716854-2421-4F77-85A3-548D80B88D03}"/>
    <cellStyle name="Migliaia 2 5" xfId="1713" xr:uid="{00000000-0005-0000-0000-000027030000}"/>
    <cellStyle name="Migliaia 2 5 2" xfId="1714" xr:uid="{00000000-0005-0000-0000-000028030000}"/>
    <cellStyle name="Migliaia 2 5 2 2" xfId="5017" xr:uid="{44FADA94-FF22-4C65-B658-685C6E8AF8AD}"/>
    <cellStyle name="Migliaia 2 5 2 3" xfId="3291" xr:uid="{8022DF06-7796-4E28-85CC-7F90D6FDC2F9}"/>
    <cellStyle name="Migliaia 2 5 3" xfId="5016" xr:uid="{849FD1B5-8348-4CD9-ACB8-1C41D81D6DF2}"/>
    <cellStyle name="Migliaia 2 5 4" xfId="6229" xr:uid="{8B7CC546-7B11-46C8-AA2B-08089385C232}"/>
    <cellStyle name="Migliaia 2 5 5" xfId="3290" xr:uid="{22768DDA-9E50-40D6-920D-86E954561F62}"/>
    <cellStyle name="Migliaia 2 6" xfId="1715" xr:uid="{00000000-0005-0000-0000-000029030000}"/>
    <cellStyle name="Migliaia 2 6 2" xfId="5018" xr:uid="{3D8FD8E2-0E5F-42AD-BC74-2A09D49DBDC6}"/>
    <cellStyle name="Migliaia 2 6 3" xfId="6230" xr:uid="{8CFB1711-6679-4C73-A0B6-62BBBB00EA8C}"/>
    <cellStyle name="Migliaia 2 6 4" xfId="3292" xr:uid="{13E20299-CEF5-4C30-91A4-C2E5DFBD7A7A}"/>
    <cellStyle name="Migliaia 2 7" xfId="3293" xr:uid="{78903D78-8E1C-4A87-9C1C-3DCCB9D8732C}"/>
    <cellStyle name="Migliaia 2 7 2" xfId="5019" xr:uid="{7CCE4399-0168-4BFB-B938-FC5996119C9A}"/>
    <cellStyle name="Migliaia 2 7 3" xfId="6231" xr:uid="{4E0449D4-F979-45B5-8C2D-5851662595C3}"/>
    <cellStyle name="Migliaia 2 8" xfId="3294" xr:uid="{86ECFAAB-FAD6-472A-9E67-E31D3269714B}"/>
    <cellStyle name="Migliaia 2 8 2" xfId="5020" xr:uid="{3720FAC7-423A-4FD8-9816-A274ED2C4B3A}"/>
    <cellStyle name="Migliaia 2 8 3" xfId="6232" xr:uid="{150BF95C-39C8-48A7-9237-8E01383320D7}"/>
    <cellStyle name="Migliaia 2 9" xfId="3295" xr:uid="{B053A15E-2E9B-4371-875E-87510B4B7718}"/>
    <cellStyle name="Migliaia 2 9 2" xfId="5021" xr:uid="{444ADB4F-8060-4F06-B335-28548C8F684E}"/>
    <cellStyle name="Migliaia 2 9 3" xfId="6233" xr:uid="{31997909-8540-4461-B1B6-FF13B8551299}"/>
    <cellStyle name="Migliaia 2_Domestico_reg&amp;naz" xfId="348" xr:uid="{00000000-0005-0000-0000-00002A030000}"/>
    <cellStyle name="Migliaia 20" xfId="349" xr:uid="{00000000-0005-0000-0000-00002B030000}"/>
    <cellStyle name="Migliaia 20 10" xfId="6234" xr:uid="{09C1254B-4066-4040-AEC8-96E67004F079}"/>
    <cellStyle name="Migliaia 20 11" xfId="3296" xr:uid="{51E0C443-0B0E-477A-A1B7-543751C10135}"/>
    <cellStyle name="Migliaia 20 2" xfId="350" xr:uid="{00000000-0005-0000-0000-00002C030000}"/>
    <cellStyle name="Migliaia 20 2 2" xfId="1716" xr:uid="{00000000-0005-0000-0000-00002D030000}"/>
    <cellStyle name="Migliaia 20 2 2 2" xfId="5024" xr:uid="{4483A384-E81A-458E-8460-16A4CF5F83AE}"/>
    <cellStyle name="Migliaia 20 2 2 3" xfId="6236" xr:uid="{8DAA7853-6C5C-4B96-9F8D-6048623EA17E}"/>
    <cellStyle name="Migliaia 20 2 2 4" xfId="3298" xr:uid="{BEA27ECB-21E2-4490-A30F-4137FD2E0B61}"/>
    <cellStyle name="Migliaia 20 2 3" xfId="3299" xr:uid="{4C2C4986-E553-4008-87E4-209F6EB137BE}"/>
    <cellStyle name="Migliaia 20 2 3 2" xfId="5025" xr:uid="{0CD160EE-02EC-41AB-9FB4-51E75B9D74B4}"/>
    <cellStyle name="Migliaia 20 2 3 3" xfId="6237" xr:uid="{C41AEA15-B0A9-4053-8E36-222FA2906A01}"/>
    <cellStyle name="Migliaia 20 2 4" xfId="5023" xr:uid="{E690E513-41D2-4F5F-B2D0-3A977F8ABB90}"/>
    <cellStyle name="Migliaia 20 2 5" xfId="6235" xr:uid="{FF37BF19-91B6-4B3E-A92E-127F81DA7260}"/>
    <cellStyle name="Migliaia 20 2 6" xfId="3297" xr:uid="{7F3C78A9-AE06-4C91-9E2C-AAEEEABDBC72}"/>
    <cellStyle name="Migliaia 20 3" xfId="351" xr:uid="{00000000-0005-0000-0000-00002E030000}"/>
    <cellStyle name="Migliaia 20 3 2" xfId="352" xr:uid="{00000000-0005-0000-0000-00002F030000}"/>
    <cellStyle name="Migliaia 20 3 2 2" xfId="1717" xr:uid="{00000000-0005-0000-0000-000030030000}"/>
    <cellStyle name="Migliaia 20 3 2 2 2" xfId="5028" xr:uid="{E6FCE665-6B03-4854-BAFC-9D6DF9752672}"/>
    <cellStyle name="Migliaia 20 3 2 2 3" xfId="6240" xr:uid="{57CE9A27-30DB-436C-BF92-68F3E852652C}"/>
    <cellStyle name="Migliaia 20 3 2 2 4" xfId="3302" xr:uid="{F74D9D9D-625F-4285-A195-459E63E670BC}"/>
    <cellStyle name="Migliaia 20 3 2 3" xfId="5027" xr:uid="{8A8376F0-2401-4CFE-A451-CA53D0A8F04D}"/>
    <cellStyle name="Migliaia 20 3 2 4" xfId="6239" xr:uid="{47707BAA-DEA3-40FD-8145-10731F90B767}"/>
    <cellStyle name="Migliaia 20 3 2 5" xfId="3301" xr:uid="{B25961CB-D410-45B9-B077-5028FFE1B82F}"/>
    <cellStyle name="Migliaia 20 3 3" xfId="3303" xr:uid="{0A7F90EE-771F-4DC2-B84D-11BB559D1429}"/>
    <cellStyle name="Migliaia 20 3 3 2" xfId="5029" xr:uid="{6E96B5C7-43CC-465F-94A6-CB6A4C61889A}"/>
    <cellStyle name="Migliaia 20 3 3 3" xfId="6241" xr:uid="{1584519A-704C-49C9-BFEE-0111DBF08D03}"/>
    <cellStyle name="Migliaia 20 3 4" xfId="3304" xr:uid="{D40C12FB-7BE6-4B5C-B430-28748EF6E8CF}"/>
    <cellStyle name="Migliaia 20 3 4 2" xfId="5030" xr:uid="{AEA51B74-8505-48C0-B779-50D67A7C9DA4}"/>
    <cellStyle name="Migliaia 20 3 4 3" xfId="6242" xr:uid="{E63B86CD-E5CA-43EB-8FB5-344E37318619}"/>
    <cellStyle name="Migliaia 20 3 5" xfId="3305" xr:uid="{5A1F4818-424A-472C-BBF0-0C2DF6112EA4}"/>
    <cellStyle name="Migliaia 20 3 5 2" xfId="5031" xr:uid="{F2C81148-6863-410D-97FA-676C0B29DACB}"/>
    <cellStyle name="Migliaia 20 3 5 3" xfId="6243" xr:uid="{07C5F843-C900-4F07-A1FB-60B5A5FBDB15}"/>
    <cellStyle name="Migliaia 20 3 6" xfId="5026" xr:uid="{82106CB1-518C-4F8C-8A1B-63A867B346BD}"/>
    <cellStyle name="Migliaia 20 3 7" xfId="6238" xr:uid="{2B403D09-B6CD-418E-A250-A2EF9F538168}"/>
    <cellStyle name="Migliaia 20 3 8" xfId="3300" xr:uid="{C9285DF3-A1A0-4BE7-A8CE-BD69AE65FECD}"/>
    <cellStyle name="Migliaia 20 4" xfId="1718" xr:uid="{00000000-0005-0000-0000-000031030000}"/>
    <cellStyle name="Migliaia 20 4 2" xfId="1719" xr:uid="{00000000-0005-0000-0000-000032030000}"/>
    <cellStyle name="Migliaia 20 4 2 2" xfId="5033" xr:uid="{55B599D6-0F1A-47A0-B4C9-80786FA520F6}"/>
    <cellStyle name="Migliaia 20 4 2 3" xfId="3307" xr:uid="{6198E792-1BEF-4FC3-BDE0-BA62190CB66F}"/>
    <cellStyle name="Migliaia 20 4 3" xfId="5032" xr:uid="{8E31D9DF-A807-4FC7-9B3E-D5749C7DDAB2}"/>
    <cellStyle name="Migliaia 20 4 4" xfId="6244" xr:uid="{E62C35C4-36E2-42F4-AAFC-E3F161E8831D}"/>
    <cellStyle name="Migliaia 20 4 5" xfId="3306" xr:uid="{4FB76E85-52CF-42E2-91A0-1574BD4A21EA}"/>
    <cellStyle name="Migliaia 20 5" xfId="1720" xr:uid="{00000000-0005-0000-0000-000033030000}"/>
    <cellStyle name="Migliaia 20 5 2" xfId="5034" xr:uid="{62DCAD72-A3E1-41D8-BFC0-DEDB4B6B5BFB}"/>
    <cellStyle name="Migliaia 20 5 3" xfId="6245" xr:uid="{7A073B44-02F7-4CA3-867C-8E07F664BF8C}"/>
    <cellStyle name="Migliaia 20 5 4" xfId="3308" xr:uid="{D269DE0E-1204-4BA1-9773-495E1939A0E6}"/>
    <cellStyle name="Migliaia 20 6" xfId="3309" xr:uid="{296237C1-5732-4F74-B462-E3CB81252811}"/>
    <cellStyle name="Migliaia 20 6 2" xfId="5035" xr:uid="{4F82EDEE-56ED-4DE6-993E-81BF894A71EB}"/>
    <cellStyle name="Migliaia 20 6 3" xfId="6246" xr:uid="{A1D21CD8-AD83-4063-9F10-B884C5B34114}"/>
    <cellStyle name="Migliaia 20 7" xfId="3310" xr:uid="{3CEEC087-4381-4CE3-812A-34883EFBB942}"/>
    <cellStyle name="Migliaia 20 7 2" xfId="5036" xr:uid="{954216DC-3C37-4552-B5BE-0F1106148363}"/>
    <cellStyle name="Migliaia 20 7 3" xfId="6247" xr:uid="{1B32164D-5C4B-4935-83BD-2FB943213B5C}"/>
    <cellStyle name="Migliaia 20 8" xfId="3311" xr:uid="{46DE2A6C-7107-487B-8C2B-1F3B39DEEEDC}"/>
    <cellStyle name="Migliaia 20 8 2" xfId="5037" xr:uid="{24F5D9C6-7EBB-42C4-8D25-26C19035FB39}"/>
    <cellStyle name="Migliaia 20 8 3" xfId="6248" xr:uid="{77B3E8F7-493D-4B01-9C45-7309AF54A430}"/>
    <cellStyle name="Migliaia 20 9" xfId="5022" xr:uid="{349F239B-35CE-4E19-B6A6-8CDD139D0B48}"/>
    <cellStyle name="Migliaia 21" xfId="353" xr:uid="{00000000-0005-0000-0000-000034030000}"/>
    <cellStyle name="Migliaia 21 10" xfId="6249" xr:uid="{0FB7782E-BEFA-4EEB-8806-3C83422CBF48}"/>
    <cellStyle name="Migliaia 21 11" xfId="3312" xr:uid="{C9CF1305-8FC0-4A7E-BFBE-B3C41D4BE0AA}"/>
    <cellStyle name="Migliaia 21 2" xfId="354" xr:uid="{00000000-0005-0000-0000-000035030000}"/>
    <cellStyle name="Migliaia 21 2 2" xfId="1721" xr:uid="{00000000-0005-0000-0000-000036030000}"/>
    <cellStyle name="Migliaia 21 2 2 2" xfId="5040" xr:uid="{52E24966-FF95-4AF5-9A7A-BC860DD6F00E}"/>
    <cellStyle name="Migliaia 21 2 2 3" xfId="6251" xr:uid="{537733BF-50BC-4CEE-93DA-238EBCC3A8D1}"/>
    <cellStyle name="Migliaia 21 2 2 4" xfId="3314" xr:uid="{3B645AC5-F6C8-49F6-A329-D7E7C3F4067B}"/>
    <cellStyle name="Migliaia 21 2 3" xfId="3315" xr:uid="{EA46F009-DAE7-4EAC-82F2-7F3928F9EBB9}"/>
    <cellStyle name="Migliaia 21 2 3 2" xfId="5041" xr:uid="{EBCF2A52-58C7-4121-865F-F91BADF4AB34}"/>
    <cellStyle name="Migliaia 21 2 3 3" xfId="6252" xr:uid="{F6457064-DBC1-4AA8-9739-B748772F472D}"/>
    <cellStyle name="Migliaia 21 2 4" xfId="5039" xr:uid="{5522608E-6653-45AF-AE79-3BC1EDDDF7A3}"/>
    <cellStyle name="Migliaia 21 2 5" xfId="6250" xr:uid="{9EEFC486-20C1-48A4-957D-E417437B9293}"/>
    <cellStyle name="Migliaia 21 2 6" xfId="3313" xr:uid="{F061E7E2-9A88-4D4F-86E4-DCD9CA9BE905}"/>
    <cellStyle name="Migliaia 21 3" xfId="355" xr:uid="{00000000-0005-0000-0000-000037030000}"/>
    <cellStyle name="Migliaia 21 3 2" xfId="356" xr:uid="{00000000-0005-0000-0000-000038030000}"/>
    <cellStyle name="Migliaia 21 3 2 2" xfId="1722" xr:uid="{00000000-0005-0000-0000-000039030000}"/>
    <cellStyle name="Migliaia 21 3 2 2 2" xfId="5044" xr:uid="{C7AE619D-EDF4-4A56-AB0D-6709B5B1EA21}"/>
    <cellStyle name="Migliaia 21 3 2 2 3" xfId="6255" xr:uid="{F6D77B14-A0CF-4FE1-95E0-D9682E68B853}"/>
    <cellStyle name="Migliaia 21 3 2 2 4" xfId="3318" xr:uid="{5E688E01-D45B-4FCE-AF8A-B8968DFEF586}"/>
    <cellStyle name="Migliaia 21 3 2 3" xfId="5043" xr:uid="{28CAA0CE-F9FF-42F0-9F0A-EA165F8466DB}"/>
    <cellStyle name="Migliaia 21 3 2 4" xfId="6254" xr:uid="{DFAE36FF-88BA-4D2F-87D0-97E1F851794C}"/>
    <cellStyle name="Migliaia 21 3 2 5" xfId="3317" xr:uid="{C0686725-049F-4CDD-A05D-496633EF123B}"/>
    <cellStyle name="Migliaia 21 3 3" xfId="3319" xr:uid="{540E0EA5-B5B1-4EA4-99B4-26289FBAEFAA}"/>
    <cellStyle name="Migliaia 21 3 3 2" xfId="5045" xr:uid="{DA74A868-F718-496D-852A-6AFF7FC73CC6}"/>
    <cellStyle name="Migliaia 21 3 3 3" xfId="6256" xr:uid="{44CB5395-55E4-4F46-A385-89AE86C4DDE9}"/>
    <cellStyle name="Migliaia 21 3 4" xfId="3320" xr:uid="{A53CB779-96D0-4D5D-8251-676464F4E035}"/>
    <cellStyle name="Migliaia 21 3 4 2" xfId="5046" xr:uid="{3A468C53-9E22-470E-AA29-98D6A863039D}"/>
    <cellStyle name="Migliaia 21 3 4 3" xfId="6257" xr:uid="{5E1B00F5-73BA-4AEC-9CC8-91C5206DFCF3}"/>
    <cellStyle name="Migliaia 21 3 5" xfId="3321" xr:uid="{69098685-12AE-4E29-819B-965AC767F5DB}"/>
    <cellStyle name="Migliaia 21 3 5 2" xfId="5047" xr:uid="{B6A682CA-D6CD-4DE9-AFDF-63733D5BC0F1}"/>
    <cellStyle name="Migliaia 21 3 5 3" xfId="6258" xr:uid="{5DE37C34-A8EC-4495-B716-366B8DC387A6}"/>
    <cellStyle name="Migliaia 21 3 6" xfId="5042" xr:uid="{F62EE68A-B2F6-41CC-A7B1-C465CB75ADCC}"/>
    <cellStyle name="Migliaia 21 3 7" xfId="6253" xr:uid="{DAA17F0C-5E87-4F63-87D0-313F214C6A1E}"/>
    <cellStyle name="Migliaia 21 3 8" xfId="3316" xr:uid="{6BE365EF-29D9-4F54-8BAE-32AEE66A0629}"/>
    <cellStyle name="Migliaia 21 4" xfId="1723" xr:uid="{00000000-0005-0000-0000-00003A030000}"/>
    <cellStyle name="Migliaia 21 4 2" xfId="1724" xr:uid="{00000000-0005-0000-0000-00003B030000}"/>
    <cellStyle name="Migliaia 21 4 2 2" xfId="5049" xr:uid="{156C1FFD-48B6-4EE0-AE6D-86F0150C1256}"/>
    <cellStyle name="Migliaia 21 4 2 3" xfId="3323" xr:uid="{ED8E8514-5B17-4D9B-8C8C-0661865EFAF2}"/>
    <cellStyle name="Migliaia 21 4 3" xfId="5048" xr:uid="{7FC48A8E-33A1-4064-896E-CEB51C3DD8A4}"/>
    <cellStyle name="Migliaia 21 4 4" xfId="6259" xr:uid="{CDA02F9B-6EEC-41B8-B512-E73BEAC7FD63}"/>
    <cellStyle name="Migliaia 21 4 5" xfId="3322" xr:uid="{C71FE6CC-60EC-4E18-9E5F-70BC5B3A7018}"/>
    <cellStyle name="Migliaia 21 5" xfId="1725" xr:uid="{00000000-0005-0000-0000-00003C030000}"/>
    <cellStyle name="Migliaia 21 5 2" xfId="5050" xr:uid="{472F496E-1632-4BC1-89AD-7FFEDA9F92E1}"/>
    <cellStyle name="Migliaia 21 5 3" xfId="6260" xr:uid="{960969E8-E141-4242-9662-558EF56CF93A}"/>
    <cellStyle name="Migliaia 21 5 4" xfId="3324" xr:uid="{5829B7B6-C347-4511-8281-A4D919BA7089}"/>
    <cellStyle name="Migliaia 21 6" xfId="3325" xr:uid="{ECAF671F-B70A-43D0-AA99-3FDE8AD644DB}"/>
    <cellStyle name="Migliaia 21 6 2" xfId="5051" xr:uid="{352D5B97-72FC-4D45-BE96-C5523226265F}"/>
    <cellStyle name="Migliaia 21 6 3" xfId="6261" xr:uid="{25A99DB3-ADAA-4A53-A0BD-063FA563032E}"/>
    <cellStyle name="Migliaia 21 7" xfId="3326" xr:uid="{6508234A-4998-4265-B2DB-EB1652F0212C}"/>
    <cellStyle name="Migliaia 21 7 2" xfId="5052" xr:uid="{B3887E29-9014-4C60-A0B4-BD5D8CC835ED}"/>
    <cellStyle name="Migliaia 21 7 3" xfId="6262" xr:uid="{05AE909A-FBFD-47FF-ADEA-A8DA081E25A1}"/>
    <cellStyle name="Migliaia 21 8" xfId="3327" xr:uid="{A482A192-6B8D-475D-BD86-35FDAADD76A8}"/>
    <cellStyle name="Migliaia 21 8 2" xfId="5053" xr:uid="{BA5F1B89-64B0-487E-B827-68507A7739BF}"/>
    <cellStyle name="Migliaia 21 8 3" xfId="6263" xr:uid="{808F3C51-DDA0-46FA-9AE4-C4CA8124FA71}"/>
    <cellStyle name="Migliaia 21 9" xfId="5038" xr:uid="{1B43D3F2-8DA0-4CC7-86D1-0003A2251DAA}"/>
    <cellStyle name="Migliaia 22" xfId="357" xr:uid="{00000000-0005-0000-0000-00003D030000}"/>
    <cellStyle name="Migliaia 22 10" xfId="6264" xr:uid="{7B8F8C49-B2A0-4D53-931C-CB3BDB9495A3}"/>
    <cellStyle name="Migliaia 22 11" xfId="3328" xr:uid="{C3F83E1B-58EC-4573-A3F2-0B289F37D2EF}"/>
    <cellStyle name="Migliaia 22 2" xfId="358" xr:uid="{00000000-0005-0000-0000-00003E030000}"/>
    <cellStyle name="Migliaia 22 2 2" xfId="1726" xr:uid="{00000000-0005-0000-0000-00003F030000}"/>
    <cellStyle name="Migliaia 22 2 2 2" xfId="5056" xr:uid="{A5350673-A475-4179-A190-D7D6E9BA905B}"/>
    <cellStyle name="Migliaia 22 2 2 3" xfId="6266" xr:uid="{0592CE43-4B5F-49E7-8E2D-4384228913BC}"/>
    <cellStyle name="Migliaia 22 2 2 4" xfId="3330" xr:uid="{9D92E237-8B22-4F84-ADF6-FFC9335626D7}"/>
    <cellStyle name="Migliaia 22 2 3" xfId="3331" xr:uid="{7CBC0202-8B37-4AB4-950C-71DEADF0871E}"/>
    <cellStyle name="Migliaia 22 2 3 2" xfId="5057" xr:uid="{C72A19A1-FDB3-4903-9E8D-6F798694F380}"/>
    <cellStyle name="Migliaia 22 2 3 3" xfId="6267" xr:uid="{04AD14A0-B348-45B9-B4F7-5857C09CFABB}"/>
    <cellStyle name="Migliaia 22 2 4" xfId="5055" xr:uid="{B05D9D27-E4DE-4CA8-AA30-DFBCF9EFCE37}"/>
    <cellStyle name="Migliaia 22 2 5" xfId="6265" xr:uid="{BC6F054C-20BC-46B5-82C2-04F7A13BF32C}"/>
    <cellStyle name="Migliaia 22 2 6" xfId="3329" xr:uid="{F583C249-00C9-42FC-99EE-7D69D4F1D2E9}"/>
    <cellStyle name="Migliaia 22 3" xfId="359" xr:uid="{00000000-0005-0000-0000-000040030000}"/>
    <cellStyle name="Migliaia 22 3 2" xfId="360" xr:uid="{00000000-0005-0000-0000-000041030000}"/>
    <cellStyle name="Migliaia 22 3 2 2" xfId="1727" xr:uid="{00000000-0005-0000-0000-000042030000}"/>
    <cellStyle name="Migliaia 22 3 2 2 2" xfId="5060" xr:uid="{3CDF23C8-745C-48B2-9C1D-A143CC09FF71}"/>
    <cellStyle name="Migliaia 22 3 2 2 3" xfId="6270" xr:uid="{2B956C0A-961A-4B81-B265-3203E6E5AC1C}"/>
    <cellStyle name="Migliaia 22 3 2 2 4" xfId="3334" xr:uid="{CAD69BC7-11C3-48A3-9240-BA0AC0CBCC46}"/>
    <cellStyle name="Migliaia 22 3 2 3" xfId="5059" xr:uid="{2343FBCA-C814-4CC3-96D8-E98EF4DA87A2}"/>
    <cellStyle name="Migliaia 22 3 2 4" xfId="6269" xr:uid="{B5DE0208-71FD-4431-A27C-88DEA0E145DD}"/>
    <cellStyle name="Migliaia 22 3 2 5" xfId="3333" xr:uid="{A40DC061-E273-43AC-B3D5-6392FECAD914}"/>
    <cellStyle name="Migliaia 22 3 3" xfId="3335" xr:uid="{A1E2654E-49DF-411A-BF75-223DF39C98AC}"/>
    <cellStyle name="Migliaia 22 3 3 2" xfId="5061" xr:uid="{5BB3EB7E-9EC9-4538-B6ED-293563E9578E}"/>
    <cellStyle name="Migliaia 22 3 3 3" xfId="6271" xr:uid="{B101B36E-7B3A-4B81-B7C0-96B4ACD910B2}"/>
    <cellStyle name="Migliaia 22 3 4" xfId="3336" xr:uid="{8C00FB03-F44B-4EEB-A3F7-8CCAAF9730FD}"/>
    <cellStyle name="Migliaia 22 3 4 2" xfId="5062" xr:uid="{C1D654F7-427E-46B2-B606-2C4DBB8760A8}"/>
    <cellStyle name="Migliaia 22 3 4 3" xfId="6272" xr:uid="{E1D668FD-7F81-4078-A2EA-DDC811785E2D}"/>
    <cellStyle name="Migliaia 22 3 5" xfId="3337" xr:uid="{06EC39BB-C8F0-40A3-8F4A-06366556E5BE}"/>
    <cellStyle name="Migliaia 22 3 5 2" xfId="5063" xr:uid="{B39B86A5-1E46-4C22-A9DE-BF217C31AE73}"/>
    <cellStyle name="Migliaia 22 3 5 3" xfId="6273" xr:uid="{2C02C813-F0AF-4619-A258-1CACBCD3426B}"/>
    <cellStyle name="Migliaia 22 3 6" xfId="5058" xr:uid="{4C6EBCF4-0E2F-4C06-B40C-9831EB5C602F}"/>
    <cellStyle name="Migliaia 22 3 7" xfId="6268" xr:uid="{3FBC9893-F415-4083-9F56-74AC877B35FF}"/>
    <cellStyle name="Migliaia 22 3 8" xfId="3332" xr:uid="{40091126-1D4E-4707-8200-8467A5223480}"/>
    <cellStyle name="Migliaia 22 4" xfId="1728" xr:uid="{00000000-0005-0000-0000-000043030000}"/>
    <cellStyle name="Migliaia 22 4 2" xfId="1729" xr:uid="{00000000-0005-0000-0000-000044030000}"/>
    <cellStyle name="Migliaia 22 4 2 2" xfId="5065" xr:uid="{724E4D2E-2A92-4729-AAF4-C54ADBE04CC2}"/>
    <cellStyle name="Migliaia 22 4 2 3" xfId="3339" xr:uid="{7CB945AA-A52B-4728-89A8-9683D771AC64}"/>
    <cellStyle name="Migliaia 22 4 3" xfId="5064" xr:uid="{2D3C9CD6-294F-4BD6-B461-843814F508C9}"/>
    <cellStyle name="Migliaia 22 4 4" xfId="6274" xr:uid="{47F9FF08-FA1D-44A5-BACC-A4EAEF5B48CE}"/>
    <cellStyle name="Migliaia 22 4 5" xfId="3338" xr:uid="{8B77EB63-3288-46C7-BEF2-5F1B15DA980A}"/>
    <cellStyle name="Migliaia 22 5" xfId="1730" xr:uid="{00000000-0005-0000-0000-000045030000}"/>
    <cellStyle name="Migliaia 22 5 2" xfId="5066" xr:uid="{36E440E5-3E1B-42CC-88E0-CDD0F1F9D73B}"/>
    <cellStyle name="Migliaia 22 5 3" xfId="6275" xr:uid="{C084079A-C597-4A0A-B8E7-4F3318863CD7}"/>
    <cellStyle name="Migliaia 22 5 4" xfId="3340" xr:uid="{84F467B0-780A-4649-8980-E1A6A4B33600}"/>
    <cellStyle name="Migliaia 22 6" xfId="3341" xr:uid="{91A0C010-520E-4D84-A5AF-3DCDFAE8AC41}"/>
    <cellStyle name="Migliaia 22 6 2" xfId="5067" xr:uid="{1D065E4B-B94D-4C7A-8983-E2FCEECD527B}"/>
    <cellStyle name="Migliaia 22 6 3" xfId="6276" xr:uid="{C1758B73-E2CD-4062-A508-CE35916F50CF}"/>
    <cellStyle name="Migliaia 22 7" xfId="3342" xr:uid="{2C30C323-2657-44DD-A4C3-38AF9C3F3DFA}"/>
    <cellStyle name="Migliaia 22 7 2" xfId="5068" xr:uid="{841389E4-48BE-406D-BAF0-91D7F513CA3D}"/>
    <cellStyle name="Migliaia 22 7 3" xfId="6277" xr:uid="{EB1DF051-CB3A-47F3-AAEE-4A5B1CE81A3B}"/>
    <cellStyle name="Migliaia 22 8" xfId="3343" xr:uid="{31520409-7D59-4108-B5BF-8C44E5F65887}"/>
    <cellStyle name="Migliaia 22 8 2" xfId="5069" xr:uid="{574A1607-C19D-4AB2-BE0D-7686258B5523}"/>
    <cellStyle name="Migliaia 22 8 3" xfId="6278" xr:uid="{A1700A42-F812-47AD-887C-5662246578E9}"/>
    <cellStyle name="Migliaia 22 9" xfId="5054" xr:uid="{68044B97-E450-4CC2-B538-EC4DF42B5C0A}"/>
    <cellStyle name="Migliaia 23" xfId="361" xr:uid="{00000000-0005-0000-0000-000046030000}"/>
    <cellStyle name="Migliaia 23 10" xfId="6279" xr:uid="{74AD1F8B-9AE5-420F-B737-B84FF838142C}"/>
    <cellStyle name="Migliaia 23 11" xfId="3344" xr:uid="{8395800A-CAA4-4D67-9F53-6F2E880EFCE3}"/>
    <cellStyle name="Migliaia 23 2" xfId="362" xr:uid="{00000000-0005-0000-0000-000047030000}"/>
    <cellStyle name="Migliaia 23 2 2" xfId="1731" xr:uid="{00000000-0005-0000-0000-000048030000}"/>
    <cellStyle name="Migliaia 23 2 2 2" xfId="5072" xr:uid="{140672B1-8B70-45A1-A328-9AE47E3F1EBD}"/>
    <cellStyle name="Migliaia 23 2 2 3" xfId="6281" xr:uid="{66F6422B-0090-4D72-A1CC-1A103822939F}"/>
    <cellStyle name="Migliaia 23 2 2 4" xfId="3346" xr:uid="{14E636B9-7E4D-48A5-BA77-254685C43443}"/>
    <cellStyle name="Migliaia 23 2 3" xfId="3347" xr:uid="{D019C600-8175-48BC-AA3F-2EFC42B43625}"/>
    <cellStyle name="Migliaia 23 2 3 2" xfId="5073" xr:uid="{71A45631-E4EF-4DE4-89F0-5746738C5082}"/>
    <cellStyle name="Migliaia 23 2 3 3" xfId="6282" xr:uid="{28B20B3B-2E7A-437B-A7C7-4E8EDE4FCC8A}"/>
    <cellStyle name="Migliaia 23 2 4" xfId="5071" xr:uid="{637316DE-4845-4471-B463-CA2AA79D796E}"/>
    <cellStyle name="Migliaia 23 2 5" xfId="6280" xr:uid="{861E1B12-B0E5-48FA-9ED9-161061B5D140}"/>
    <cellStyle name="Migliaia 23 2 6" xfId="3345" xr:uid="{4E13C629-3A39-43B7-90A6-0C62E08C7C03}"/>
    <cellStyle name="Migliaia 23 3" xfId="363" xr:uid="{00000000-0005-0000-0000-000049030000}"/>
    <cellStyle name="Migliaia 23 3 2" xfId="364" xr:uid="{00000000-0005-0000-0000-00004A030000}"/>
    <cellStyle name="Migliaia 23 3 2 2" xfId="1732" xr:uid="{00000000-0005-0000-0000-00004B030000}"/>
    <cellStyle name="Migliaia 23 3 2 2 2" xfId="5076" xr:uid="{BA084B25-51EC-4885-AB0B-019E2E4CEFB5}"/>
    <cellStyle name="Migliaia 23 3 2 2 3" xfId="6285" xr:uid="{39D1E4DD-EAEA-468A-959A-C71B912FBA67}"/>
    <cellStyle name="Migliaia 23 3 2 2 4" xfId="3350" xr:uid="{5DA15E8D-B939-403D-91B6-DB452A56D7F6}"/>
    <cellStyle name="Migliaia 23 3 2 3" xfId="5075" xr:uid="{0C257D61-29E7-420D-94D6-2540219B3090}"/>
    <cellStyle name="Migliaia 23 3 2 4" xfId="6284" xr:uid="{7F3BE6ED-4F6D-4FB9-9D01-188E6708AA8F}"/>
    <cellStyle name="Migliaia 23 3 2 5" xfId="3349" xr:uid="{4B87460B-46FB-4422-BC67-B5A570986A90}"/>
    <cellStyle name="Migliaia 23 3 3" xfId="3351" xr:uid="{F5CAA26E-513C-46AC-9506-32C3EDC4656F}"/>
    <cellStyle name="Migliaia 23 3 3 2" xfId="5077" xr:uid="{2FDBDC06-4C52-4D0C-A281-ECE47AABE79B}"/>
    <cellStyle name="Migliaia 23 3 3 3" xfId="6286" xr:uid="{C0F1AC9C-9D7A-4B27-9440-3925D078DB94}"/>
    <cellStyle name="Migliaia 23 3 4" xfId="3352" xr:uid="{7EFE7FDE-044A-4497-81FE-7CE58FB92F83}"/>
    <cellStyle name="Migliaia 23 3 4 2" xfId="5078" xr:uid="{53183939-FEC7-4152-8ABA-B12E88B45479}"/>
    <cellStyle name="Migliaia 23 3 4 3" xfId="6287" xr:uid="{6CC3ADB9-AFF7-44C4-AD64-5921593B8D27}"/>
    <cellStyle name="Migliaia 23 3 5" xfId="3353" xr:uid="{A958D2A4-9B9E-48E3-9D2E-2CAF9C0A84B7}"/>
    <cellStyle name="Migliaia 23 3 5 2" xfId="5079" xr:uid="{0C149721-58FA-4169-9216-E3924EA86FC0}"/>
    <cellStyle name="Migliaia 23 3 5 3" xfId="6288" xr:uid="{4B79E509-419C-4EA7-BF9D-0B39B7822643}"/>
    <cellStyle name="Migliaia 23 3 6" xfId="5074" xr:uid="{F057EA29-38A4-4EF1-B15E-64203704C2A3}"/>
    <cellStyle name="Migliaia 23 3 7" xfId="6283" xr:uid="{BA8DEE73-5745-4004-99FF-D64A6B96E56C}"/>
    <cellStyle name="Migliaia 23 3 8" xfId="3348" xr:uid="{6FEDFFAB-E591-4B1F-8C25-64781607E26A}"/>
    <cellStyle name="Migliaia 23 4" xfId="1733" xr:uid="{00000000-0005-0000-0000-00004C030000}"/>
    <cellStyle name="Migliaia 23 4 2" xfId="1734" xr:uid="{00000000-0005-0000-0000-00004D030000}"/>
    <cellStyle name="Migliaia 23 4 2 2" xfId="5081" xr:uid="{8CB3B490-6F3B-4BF9-B628-644C1442076A}"/>
    <cellStyle name="Migliaia 23 4 2 3" xfId="3355" xr:uid="{7547138C-DC09-46A4-8B79-D4DEA4501A5A}"/>
    <cellStyle name="Migliaia 23 4 3" xfId="5080" xr:uid="{5DEE2DB6-5EFB-4DEF-ACFC-C54AEB5F3DE0}"/>
    <cellStyle name="Migliaia 23 4 4" xfId="6289" xr:uid="{5B2ED913-0572-49C3-92C9-DDE9C0B9F517}"/>
    <cellStyle name="Migliaia 23 4 5" xfId="3354" xr:uid="{FBDE4AD2-8FB0-44FC-8C16-072BA24B6412}"/>
    <cellStyle name="Migliaia 23 5" xfId="1735" xr:uid="{00000000-0005-0000-0000-00004E030000}"/>
    <cellStyle name="Migliaia 23 5 2" xfId="5082" xr:uid="{0A3BB8AB-7325-4192-BCC5-AE1B23C55E6C}"/>
    <cellStyle name="Migliaia 23 5 3" xfId="6290" xr:uid="{705C4927-AD8B-40C9-8C77-74E8D865358A}"/>
    <cellStyle name="Migliaia 23 5 4" xfId="3356" xr:uid="{640102C3-14A9-4C81-98B9-B4D1FE681522}"/>
    <cellStyle name="Migliaia 23 6" xfId="3357" xr:uid="{CAE7D4C2-8DA7-47F9-B246-E2CA468A6103}"/>
    <cellStyle name="Migliaia 23 6 2" xfId="5083" xr:uid="{70B0E786-CB26-4B50-BF70-7AEF933BFEA9}"/>
    <cellStyle name="Migliaia 23 6 3" xfId="6291" xr:uid="{B141A771-D338-4AEE-8707-E2B61D535572}"/>
    <cellStyle name="Migliaia 23 7" xfId="3358" xr:uid="{F8C53622-E09F-4C33-A5EC-0BCC1861F78F}"/>
    <cellStyle name="Migliaia 23 7 2" xfId="5084" xr:uid="{0D08A2AB-E076-4937-8C4E-AB6A6BC7F666}"/>
    <cellStyle name="Migliaia 23 7 3" xfId="6292" xr:uid="{FA55DAB8-B3C4-430A-BA7D-85747A204216}"/>
    <cellStyle name="Migliaia 23 8" xfId="3359" xr:uid="{DE1DED74-167C-4376-AF42-E09C5DD16271}"/>
    <cellStyle name="Migliaia 23 8 2" xfId="5085" xr:uid="{A78563D9-45B1-4773-8F92-1C21CB322B20}"/>
    <cellStyle name="Migliaia 23 8 3" xfId="6293" xr:uid="{8B487B41-6B61-4E93-9245-109C672348E3}"/>
    <cellStyle name="Migliaia 23 9" xfId="5070" xr:uid="{D83F71BE-7ED3-4194-AACA-6328BEEB6A9C}"/>
    <cellStyle name="Migliaia 24" xfId="365" xr:uid="{00000000-0005-0000-0000-00004F030000}"/>
    <cellStyle name="Migliaia 24 10" xfId="6294" xr:uid="{804172B7-7DA0-4511-8B35-64DE385C4D32}"/>
    <cellStyle name="Migliaia 24 11" xfId="3360" xr:uid="{6300AF5C-E8B2-41E5-AE04-F58A29367E02}"/>
    <cellStyle name="Migliaia 24 2" xfId="366" xr:uid="{00000000-0005-0000-0000-000050030000}"/>
    <cellStyle name="Migliaia 24 2 2" xfId="1736" xr:uid="{00000000-0005-0000-0000-000051030000}"/>
    <cellStyle name="Migliaia 24 2 2 2" xfId="5088" xr:uid="{8CA8A00D-DCD1-4392-BCF9-E999551FEA80}"/>
    <cellStyle name="Migliaia 24 2 2 3" xfId="6296" xr:uid="{16D2A3D6-30A6-48E1-A62A-05166B03D3D5}"/>
    <cellStyle name="Migliaia 24 2 2 4" xfId="3362" xr:uid="{DA8B609C-D394-4CEC-A1A6-CA9EFD0E6BB4}"/>
    <cellStyle name="Migliaia 24 2 3" xfId="3363" xr:uid="{00DDCB34-F2D0-4679-94BD-AD5A17FE11AB}"/>
    <cellStyle name="Migliaia 24 2 3 2" xfId="5089" xr:uid="{D7E05CD6-1A5E-4135-9BC3-F5D310774F39}"/>
    <cellStyle name="Migliaia 24 2 3 3" xfId="6297" xr:uid="{BD56904A-EFA2-411B-B801-EA9B4310EC20}"/>
    <cellStyle name="Migliaia 24 2 4" xfId="5087" xr:uid="{9E46BDC2-95E8-4E85-B623-F157160B3E50}"/>
    <cellStyle name="Migliaia 24 2 5" xfId="6295" xr:uid="{5FEC5F60-CAF7-4022-AEC9-B1618A45CFFC}"/>
    <cellStyle name="Migliaia 24 2 6" xfId="3361" xr:uid="{F813B574-F5C8-4103-9EF0-94D495765F4E}"/>
    <cellStyle name="Migliaia 24 3" xfId="367" xr:uid="{00000000-0005-0000-0000-000052030000}"/>
    <cellStyle name="Migliaia 24 3 2" xfId="368" xr:uid="{00000000-0005-0000-0000-000053030000}"/>
    <cellStyle name="Migliaia 24 3 2 2" xfId="1737" xr:uid="{00000000-0005-0000-0000-000054030000}"/>
    <cellStyle name="Migliaia 24 3 2 2 2" xfId="5092" xr:uid="{5C547C73-7BAA-4DA2-A19E-A4C5582F48B2}"/>
    <cellStyle name="Migliaia 24 3 2 2 3" xfId="6300" xr:uid="{39E957C0-725D-4A54-AB31-25C406BF948C}"/>
    <cellStyle name="Migliaia 24 3 2 2 4" xfId="3366" xr:uid="{E1CB6B32-815A-43FE-8ED7-751AFC81F853}"/>
    <cellStyle name="Migliaia 24 3 2 3" xfId="5091" xr:uid="{DC4CBF6D-6A15-4FA2-9061-022DC1269AFA}"/>
    <cellStyle name="Migliaia 24 3 2 4" xfId="6299" xr:uid="{91BF71F5-CBAF-432F-98C9-08118ABE273D}"/>
    <cellStyle name="Migliaia 24 3 2 5" xfId="3365" xr:uid="{EB69BF82-0E63-44EA-9762-FE189CE16B02}"/>
    <cellStyle name="Migliaia 24 3 3" xfId="3367" xr:uid="{5080D7CB-DC55-42CD-891C-084F41F6BAB7}"/>
    <cellStyle name="Migliaia 24 3 3 2" xfId="5093" xr:uid="{DBBDB7FF-D1EC-4EF9-A1A2-F754098ABDB3}"/>
    <cellStyle name="Migliaia 24 3 3 3" xfId="6301" xr:uid="{00E34DDA-B235-4423-9A24-4649321A08B5}"/>
    <cellStyle name="Migliaia 24 3 4" xfId="3368" xr:uid="{69FA4E9E-9F66-40BB-8029-2AD9978FA728}"/>
    <cellStyle name="Migliaia 24 3 4 2" xfId="5094" xr:uid="{CAFC1F73-75AF-43D3-9E2A-B9D87C9C499F}"/>
    <cellStyle name="Migliaia 24 3 4 3" xfId="6302" xr:uid="{E809EBA2-44D0-4602-8451-F732832BCCF7}"/>
    <cellStyle name="Migliaia 24 3 5" xfId="3369" xr:uid="{F362443F-12C6-4175-BB5F-46439D7850E8}"/>
    <cellStyle name="Migliaia 24 3 5 2" xfId="5095" xr:uid="{02CE5BEC-58E4-4B6B-BD08-2DBB87C18838}"/>
    <cellStyle name="Migliaia 24 3 5 3" xfId="6303" xr:uid="{5397E758-4CEE-4BD1-95D4-A750A6A0BB99}"/>
    <cellStyle name="Migliaia 24 3 6" xfId="5090" xr:uid="{A45AD157-4B1F-469F-84CE-1FFF66ABE1DF}"/>
    <cellStyle name="Migliaia 24 3 7" xfId="6298" xr:uid="{75187E9A-83D9-4BAD-A87F-87DA361FED76}"/>
    <cellStyle name="Migliaia 24 3 8" xfId="3364" xr:uid="{32525DFB-9303-4830-839D-36B1027D9C80}"/>
    <cellStyle name="Migliaia 24 4" xfId="1738" xr:uid="{00000000-0005-0000-0000-000055030000}"/>
    <cellStyle name="Migliaia 24 4 2" xfId="1739" xr:uid="{00000000-0005-0000-0000-000056030000}"/>
    <cellStyle name="Migliaia 24 4 2 2" xfId="5097" xr:uid="{CFF64CEE-E5D3-459B-8783-CC5187D3EA82}"/>
    <cellStyle name="Migliaia 24 4 2 3" xfId="3371" xr:uid="{EDB00360-2F12-4585-AD67-48B5AC187662}"/>
    <cellStyle name="Migliaia 24 4 3" xfId="5096" xr:uid="{00DEA2FE-CC5F-42CD-849F-5D5A174EE1E6}"/>
    <cellStyle name="Migliaia 24 4 4" xfId="6304" xr:uid="{94ED669E-EDE8-4613-806B-B8A4AFED2D1B}"/>
    <cellStyle name="Migliaia 24 4 5" xfId="3370" xr:uid="{6019BAB4-8615-428F-864B-C5B30728FBE8}"/>
    <cellStyle name="Migliaia 24 5" xfId="1740" xr:uid="{00000000-0005-0000-0000-000057030000}"/>
    <cellStyle name="Migliaia 24 5 2" xfId="5098" xr:uid="{E6A8A29D-1CBD-4A83-AE16-C1A06670B2C6}"/>
    <cellStyle name="Migliaia 24 5 3" xfId="6305" xr:uid="{7DAAB8D0-929C-4FDA-A040-4F48D540E717}"/>
    <cellStyle name="Migliaia 24 5 4" xfId="3372" xr:uid="{37B651D2-DBB1-451D-AB77-7AFDC42D0DA6}"/>
    <cellStyle name="Migliaia 24 6" xfId="3373" xr:uid="{12987F15-688D-43E6-AC9B-83A17E1FEA94}"/>
    <cellStyle name="Migliaia 24 6 2" xfId="5099" xr:uid="{DAD51866-B3DD-457A-A332-4650219BABF0}"/>
    <cellStyle name="Migliaia 24 6 3" xfId="6306" xr:uid="{B4A6E9C9-2039-4CC7-A5B5-7B085A8FB3A2}"/>
    <cellStyle name="Migliaia 24 7" xfId="3374" xr:uid="{885BE739-6891-4E49-B26F-385C87E3C7C4}"/>
    <cellStyle name="Migliaia 24 7 2" xfId="5100" xr:uid="{8CEFDD5E-37EF-41DD-8199-D84B7861BA02}"/>
    <cellStyle name="Migliaia 24 7 3" xfId="6307" xr:uid="{CA142AE6-96A8-4A9C-9D36-C5890FFE1947}"/>
    <cellStyle name="Migliaia 24 8" xfId="3375" xr:uid="{52BA4F70-4251-4BD1-80F0-89160808AA6B}"/>
    <cellStyle name="Migliaia 24 8 2" xfId="5101" xr:uid="{29A881C4-FF5C-4068-8658-967A32DFF1FC}"/>
    <cellStyle name="Migliaia 24 8 3" xfId="6308" xr:uid="{E3550C8D-2512-4DDC-B2C1-38FFA9010B43}"/>
    <cellStyle name="Migliaia 24 9" xfId="5086" xr:uid="{8FD6BE4B-B51C-4CE9-9FAE-9659FFEFE32E}"/>
    <cellStyle name="Migliaia 25" xfId="369" xr:uid="{00000000-0005-0000-0000-000058030000}"/>
    <cellStyle name="Migliaia 25 10" xfId="6309" xr:uid="{22C255AC-2DD4-4B62-BD8D-BC16A361F43C}"/>
    <cellStyle name="Migliaia 25 11" xfId="3376" xr:uid="{EB767F5E-B74B-4014-A570-4E58A81A5A5F}"/>
    <cellStyle name="Migliaia 25 2" xfId="370" xr:uid="{00000000-0005-0000-0000-000059030000}"/>
    <cellStyle name="Migliaia 25 2 2" xfId="1741" xr:uid="{00000000-0005-0000-0000-00005A030000}"/>
    <cellStyle name="Migliaia 25 2 2 2" xfId="5104" xr:uid="{EA6A8529-8704-4CE0-A6CE-EA273360199D}"/>
    <cellStyle name="Migliaia 25 2 2 3" xfId="6311" xr:uid="{1916F5D5-38E4-4E7D-8BB1-B19AB9795ECD}"/>
    <cellStyle name="Migliaia 25 2 2 4" xfId="3378" xr:uid="{189CD87C-0B8E-494B-8199-876878822E5E}"/>
    <cellStyle name="Migliaia 25 2 3" xfId="3379" xr:uid="{6E3C30E8-D2E4-46BB-96FE-B2F88DA9A688}"/>
    <cellStyle name="Migliaia 25 2 3 2" xfId="5105" xr:uid="{F20A949A-81AC-4F92-B20F-7A5EA04C9A46}"/>
    <cellStyle name="Migliaia 25 2 3 3" xfId="6312" xr:uid="{DEFA9595-71A9-414D-83D8-F336F24606A9}"/>
    <cellStyle name="Migliaia 25 2 4" xfId="5103" xr:uid="{8CF5010A-1DA0-4FCE-B95E-7A3BFC6B2DF9}"/>
    <cellStyle name="Migliaia 25 2 5" xfId="6310" xr:uid="{04D3C1C0-0322-4B12-8708-81A6855CEB3B}"/>
    <cellStyle name="Migliaia 25 2 6" xfId="3377" xr:uid="{CA8902D7-E55D-42D7-87BA-BCC8320D2F01}"/>
    <cellStyle name="Migliaia 25 3" xfId="371" xr:uid="{00000000-0005-0000-0000-00005B030000}"/>
    <cellStyle name="Migliaia 25 3 2" xfId="372" xr:uid="{00000000-0005-0000-0000-00005C030000}"/>
    <cellStyle name="Migliaia 25 3 2 2" xfId="1742" xr:uid="{00000000-0005-0000-0000-00005D030000}"/>
    <cellStyle name="Migliaia 25 3 2 2 2" xfId="5108" xr:uid="{0B9F4DC5-B4FA-4A19-9C6D-EAD6C7A9416B}"/>
    <cellStyle name="Migliaia 25 3 2 2 3" xfId="6315" xr:uid="{F706CE86-183F-454E-ACB4-858B22BC0D4E}"/>
    <cellStyle name="Migliaia 25 3 2 2 4" xfId="3382" xr:uid="{1255F521-267B-43AD-B345-CA567310A151}"/>
    <cellStyle name="Migliaia 25 3 2 3" xfId="5107" xr:uid="{1A3F6737-167F-44BB-B698-19D19C61D28F}"/>
    <cellStyle name="Migliaia 25 3 2 4" xfId="6314" xr:uid="{02758C8E-6FC9-4B61-AEAD-C471808F4EC8}"/>
    <cellStyle name="Migliaia 25 3 2 5" xfId="3381" xr:uid="{5F114FBB-46BD-4027-82E5-6A54E65E39D2}"/>
    <cellStyle name="Migliaia 25 3 3" xfId="3383" xr:uid="{38552830-0ABA-4C01-B0AE-AEDAF6AB1987}"/>
    <cellStyle name="Migliaia 25 3 3 2" xfId="5109" xr:uid="{17C64CC5-A00C-43A9-92A2-B93E092BA702}"/>
    <cellStyle name="Migliaia 25 3 3 3" xfId="6316" xr:uid="{08FDF3F1-8DD6-445B-B200-E0855638C818}"/>
    <cellStyle name="Migliaia 25 3 4" xfId="3384" xr:uid="{2179D370-5BFC-4BEA-B418-9477C7656D49}"/>
    <cellStyle name="Migliaia 25 3 4 2" xfId="5110" xr:uid="{DA613D7C-E4DF-4DED-A2FB-D007332354FD}"/>
    <cellStyle name="Migliaia 25 3 4 3" xfId="6317" xr:uid="{CBDDF5FB-47F9-436C-B8DE-C8C4D08C48FF}"/>
    <cellStyle name="Migliaia 25 3 5" xfId="3385" xr:uid="{56732586-3F6C-45FF-881A-D07ECFF4A7AC}"/>
    <cellStyle name="Migliaia 25 3 5 2" xfId="5111" xr:uid="{F29011E9-BE7C-4C98-871B-424FB8A534AA}"/>
    <cellStyle name="Migliaia 25 3 5 3" xfId="6318" xr:uid="{C15C2ECC-4E73-413F-A6EE-9C73B985135B}"/>
    <cellStyle name="Migliaia 25 3 6" xfId="5106" xr:uid="{0737920A-D815-4BA4-AB04-FA5FFCBCF28D}"/>
    <cellStyle name="Migliaia 25 3 7" xfId="6313" xr:uid="{DEA93F8C-33F5-46D7-9F4F-D4918F728C95}"/>
    <cellStyle name="Migliaia 25 3 8" xfId="3380" xr:uid="{EE025904-31A6-4BCF-B004-0B4D13483796}"/>
    <cellStyle name="Migliaia 25 4" xfId="1743" xr:uid="{00000000-0005-0000-0000-00005E030000}"/>
    <cellStyle name="Migliaia 25 4 2" xfId="1744" xr:uid="{00000000-0005-0000-0000-00005F030000}"/>
    <cellStyle name="Migliaia 25 4 2 2" xfId="5113" xr:uid="{C8967D44-7B2E-4623-ABD8-C349880A29F5}"/>
    <cellStyle name="Migliaia 25 4 2 3" xfId="3387" xr:uid="{1F1B7C10-BC84-4C9F-A75B-4C275BD8590B}"/>
    <cellStyle name="Migliaia 25 4 3" xfId="5112" xr:uid="{2CB245E1-F9A9-423A-95EF-E30DB1830F0F}"/>
    <cellStyle name="Migliaia 25 4 4" xfId="6319" xr:uid="{24F0AD00-8805-457E-B063-B61950A03C91}"/>
    <cellStyle name="Migliaia 25 4 5" xfId="3386" xr:uid="{8BA3486A-48A8-46D1-96A8-844397F9B1EE}"/>
    <cellStyle name="Migliaia 25 5" xfId="1745" xr:uid="{00000000-0005-0000-0000-000060030000}"/>
    <cellStyle name="Migliaia 25 5 2" xfId="5114" xr:uid="{4E44C6E5-28FB-4D83-AA61-F336D98F7E36}"/>
    <cellStyle name="Migliaia 25 5 3" xfId="6320" xr:uid="{3A354204-69BF-44BA-8EF3-25AAB17A801D}"/>
    <cellStyle name="Migliaia 25 5 4" xfId="3388" xr:uid="{3770EF6E-6EDC-498E-919D-F229028F4B42}"/>
    <cellStyle name="Migliaia 25 6" xfId="3389" xr:uid="{C9507F08-C135-425A-B205-EC89A86A952F}"/>
    <cellStyle name="Migliaia 25 6 2" xfId="5115" xr:uid="{E6018C63-CC0D-4948-A419-BA07D349F2E6}"/>
    <cellStyle name="Migliaia 25 6 3" xfId="6321" xr:uid="{9212697E-7D73-454A-A6A0-E92A65E0A799}"/>
    <cellStyle name="Migliaia 25 7" xfId="3390" xr:uid="{E738E352-FC1E-45E9-942A-19AF280442E0}"/>
    <cellStyle name="Migliaia 25 7 2" xfId="5116" xr:uid="{9A028157-BAC1-4BD2-8309-DBB5D48B9980}"/>
    <cellStyle name="Migliaia 25 7 3" xfId="6322" xr:uid="{C623761F-2348-4F35-A140-AC458B24566C}"/>
    <cellStyle name="Migliaia 25 8" xfId="3391" xr:uid="{9F55D917-FEE2-4804-9B25-3877895AB57A}"/>
    <cellStyle name="Migliaia 25 8 2" xfId="5117" xr:uid="{70455402-5E33-47C6-80D0-6153538BAD5F}"/>
    <cellStyle name="Migliaia 25 8 3" xfId="6323" xr:uid="{E8243C1C-E378-4576-AD2A-9B811D9B47EA}"/>
    <cellStyle name="Migliaia 25 9" xfId="5102" xr:uid="{6746DBF4-E6A0-4B39-8760-2202718C7857}"/>
    <cellStyle name="Migliaia 26" xfId="373" xr:uid="{00000000-0005-0000-0000-000061030000}"/>
    <cellStyle name="Migliaia 26 10" xfId="6324" xr:uid="{B94B6870-70A4-4A3F-8DB9-6021DDE7FCF8}"/>
    <cellStyle name="Migliaia 26 11" xfId="3392" xr:uid="{1A543CDA-2819-4F71-A605-AA2F81D6459E}"/>
    <cellStyle name="Migliaia 26 2" xfId="374" xr:uid="{00000000-0005-0000-0000-000062030000}"/>
    <cellStyle name="Migliaia 26 2 2" xfId="1746" xr:uid="{00000000-0005-0000-0000-000063030000}"/>
    <cellStyle name="Migliaia 26 2 2 2" xfId="5120" xr:uid="{F8C76102-37B0-4D25-82BC-769B73AFB431}"/>
    <cellStyle name="Migliaia 26 2 2 3" xfId="6326" xr:uid="{298F1D78-E86E-413A-868B-45CDF6DE2AE9}"/>
    <cellStyle name="Migliaia 26 2 2 4" xfId="3394" xr:uid="{6E4150BB-85AD-452C-9CFF-E4B795C6F274}"/>
    <cellStyle name="Migliaia 26 2 3" xfId="3395" xr:uid="{9F2AD5E7-5438-4FFB-AF1E-A4022D4DF7C0}"/>
    <cellStyle name="Migliaia 26 2 3 2" xfId="5121" xr:uid="{131DAAF7-DB48-4837-AC0B-3F90500675A9}"/>
    <cellStyle name="Migliaia 26 2 3 3" xfId="6327" xr:uid="{05188EE4-B4B8-4ECD-8FF4-A58022CF9B43}"/>
    <cellStyle name="Migliaia 26 2 4" xfId="5119" xr:uid="{3FAC7F25-4D3F-48EF-BF20-6BA93455327A}"/>
    <cellStyle name="Migliaia 26 2 5" xfId="6325" xr:uid="{1B2EF1A3-B04B-490E-A0E7-CE02316CE44E}"/>
    <cellStyle name="Migliaia 26 2 6" xfId="3393" xr:uid="{65EE3FA7-E8F5-496A-8B15-037EDC4BE0ED}"/>
    <cellStyle name="Migliaia 26 3" xfId="375" xr:uid="{00000000-0005-0000-0000-000064030000}"/>
    <cellStyle name="Migliaia 26 3 2" xfId="376" xr:uid="{00000000-0005-0000-0000-000065030000}"/>
    <cellStyle name="Migliaia 26 3 2 2" xfId="1747" xr:uid="{00000000-0005-0000-0000-000066030000}"/>
    <cellStyle name="Migliaia 26 3 2 2 2" xfId="5124" xr:uid="{13D5046F-97AD-4F7F-8E98-8A3993A8AD5D}"/>
    <cellStyle name="Migliaia 26 3 2 2 3" xfId="6330" xr:uid="{60740FC5-CEB2-4BA6-9132-0CEB3529A42B}"/>
    <cellStyle name="Migliaia 26 3 2 2 4" xfId="3398" xr:uid="{7EA16805-BB76-463D-A8E2-F2720873D8E1}"/>
    <cellStyle name="Migliaia 26 3 2 3" xfId="5123" xr:uid="{F1769E0F-445F-4A13-B7D4-147C55D63F97}"/>
    <cellStyle name="Migliaia 26 3 2 4" xfId="6329" xr:uid="{1F1016F6-E474-4E57-A44E-C7209879D40A}"/>
    <cellStyle name="Migliaia 26 3 2 5" xfId="3397" xr:uid="{6193CECE-3A32-4E8D-A08D-DC2FA2244673}"/>
    <cellStyle name="Migliaia 26 3 3" xfId="3399" xr:uid="{1D3E647C-B707-462B-8BA3-2239165F296A}"/>
    <cellStyle name="Migliaia 26 3 3 2" xfId="5125" xr:uid="{39A47D12-3D8B-4010-B0C2-0064CB90CCB5}"/>
    <cellStyle name="Migliaia 26 3 3 3" xfId="6331" xr:uid="{5E699C2C-ACA4-4BEC-A146-3E1ED5585A5D}"/>
    <cellStyle name="Migliaia 26 3 4" xfId="3400" xr:uid="{097BDC5C-8670-41C2-9D14-26EA3F9205D8}"/>
    <cellStyle name="Migliaia 26 3 4 2" xfId="5126" xr:uid="{B62A0A9D-1330-4386-9725-330D61A921A5}"/>
    <cellStyle name="Migliaia 26 3 4 3" xfId="6332" xr:uid="{944F724A-60E2-4AEE-A3A6-283E8690E602}"/>
    <cellStyle name="Migliaia 26 3 5" xfId="3401" xr:uid="{FA409B07-883E-48A4-8E58-2BD3CA30C472}"/>
    <cellStyle name="Migliaia 26 3 5 2" xfId="5127" xr:uid="{79F0C381-7114-4E45-848F-ED8623C9FA9F}"/>
    <cellStyle name="Migliaia 26 3 5 3" xfId="6333" xr:uid="{9987323D-A970-42F4-AF7E-710C58F7BAE9}"/>
    <cellStyle name="Migliaia 26 3 6" xfId="5122" xr:uid="{1E677ED1-A687-47E2-868E-81AA5E92BAA5}"/>
    <cellStyle name="Migliaia 26 3 7" xfId="6328" xr:uid="{7052F70A-E1A1-4DF5-A05C-8402E23F4C8E}"/>
    <cellStyle name="Migliaia 26 3 8" xfId="3396" xr:uid="{4FA0C2E3-CCF9-4EAC-912E-3E24456DCDC1}"/>
    <cellStyle name="Migliaia 26 4" xfId="1748" xr:uid="{00000000-0005-0000-0000-000067030000}"/>
    <cellStyle name="Migliaia 26 4 2" xfId="1749" xr:uid="{00000000-0005-0000-0000-000068030000}"/>
    <cellStyle name="Migliaia 26 4 2 2" xfId="5129" xr:uid="{598DDDE4-044A-4BF5-83F3-B30A48D5F307}"/>
    <cellStyle name="Migliaia 26 4 2 3" xfId="3403" xr:uid="{ADEA42E4-FBE3-491C-AF47-2EC817FD2ACD}"/>
    <cellStyle name="Migliaia 26 4 3" xfId="5128" xr:uid="{025BA078-51E5-443C-8A96-3649F8F13B75}"/>
    <cellStyle name="Migliaia 26 4 4" xfId="6334" xr:uid="{B7C1425D-64E2-4C96-9FE9-B1781CD656D8}"/>
    <cellStyle name="Migliaia 26 4 5" xfId="3402" xr:uid="{D54454B4-790E-4457-8C7F-FAD8F4A65922}"/>
    <cellStyle name="Migliaia 26 5" xfId="1750" xr:uid="{00000000-0005-0000-0000-000069030000}"/>
    <cellStyle name="Migliaia 26 5 2" xfId="5130" xr:uid="{3C1C4CE0-D8C7-4F46-AF5C-191DB082DB7D}"/>
    <cellStyle name="Migliaia 26 5 3" xfId="6335" xr:uid="{033EB722-AC80-4B0C-9D85-AD411EF1CA43}"/>
    <cellStyle name="Migliaia 26 5 4" xfId="3404" xr:uid="{14D31804-79D0-46F0-87F8-259D244259A3}"/>
    <cellStyle name="Migliaia 26 6" xfId="3405" xr:uid="{4C7EEB1F-CB47-4FE7-B3B1-646E4BBC959D}"/>
    <cellStyle name="Migliaia 26 6 2" xfId="5131" xr:uid="{5338679A-068F-41BD-990C-26F57B4187E0}"/>
    <cellStyle name="Migliaia 26 6 3" xfId="6336" xr:uid="{4F77473C-FF93-4B30-820C-ED54DC02A4CD}"/>
    <cellStyle name="Migliaia 26 7" xfId="3406" xr:uid="{1F6A8F1A-8AFB-4D03-A034-8CA812EA5C6E}"/>
    <cellStyle name="Migliaia 26 7 2" xfId="5132" xr:uid="{3AA6850D-B99E-4AF7-BA50-539943D99A0A}"/>
    <cellStyle name="Migliaia 26 7 3" xfId="6337" xr:uid="{5DA01BA6-492C-41E2-ADE3-222D97F67715}"/>
    <cellStyle name="Migliaia 26 8" xfId="3407" xr:uid="{12742659-F27D-4070-83D9-F488C30B1412}"/>
    <cellStyle name="Migliaia 26 8 2" xfId="5133" xr:uid="{B49D4B32-9A99-45FF-ADE4-96F5F4AFCCB5}"/>
    <cellStyle name="Migliaia 26 8 3" xfId="6338" xr:uid="{5A665E42-8C55-48E6-9164-1158730DEB30}"/>
    <cellStyle name="Migliaia 26 9" xfId="5118" xr:uid="{13C50982-3A1D-4000-AEE7-6FC8EF50C7F2}"/>
    <cellStyle name="Migliaia 27" xfId="377" xr:uid="{00000000-0005-0000-0000-00006A030000}"/>
    <cellStyle name="Migliaia 27 10" xfId="6339" xr:uid="{0A0E45D2-F158-4916-86EE-45AC31BB7EAD}"/>
    <cellStyle name="Migliaia 27 11" xfId="3408" xr:uid="{A068FD15-F69F-4E83-8C89-DCFE7E9457AF}"/>
    <cellStyle name="Migliaia 27 2" xfId="378" xr:uid="{00000000-0005-0000-0000-00006B030000}"/>
    <cellStyle name="Migliaia 27 2 2" xfId="1751" xr:uid="{00000000-0005-0000-0000-00006C030000}"/>
    <cellStyle name="Migliaia 27 2 2 2" xfId="5136" xr:uid="{3D65AC94-495C-46AE-BB06-196846A00589}"/>
    <cellStyle name="Migliaia 27 2 2 3" xfId="6341" xr:uid="{F2FA924F-8B5C-4D30-840F-8523A54367B1}"/>
    <cellStyle name="Migliaia 27 2 2 4" xfId="3410" xr:uid="{3826D6E5-E972-4D17-A1A3-0741D6764A0B}"/>
    <cellStyle name="Migliaia 27 2 3" xfId="3411" xr:uid="{ADE8947B-58AF-4E76-BECE-9591BAD07F6A}"/>
    <cellStyle name="Migliaia 27 2 3 2" xfId="5137" xr:uid="{C89AB78D-3BF0-43E1-9C05-3EE05BAC23D6}"/>
    <cellStyle name="Migliaia 27 2 3 3" xfId="6342" xr:uid="{693EF05D-9F5D-4F73-B6E1-B9B640D8B2AB}"/>
    <cellStyle name="Migliaia 27 2 4" xfId="5135" xr:uid="{255BF61E-90C1-4B4C-9CBD-2142CFB77D71}"/>
    <cellStyle name="Migliaia 27 2 5" xfId="6340" xr:uid="{47FAA327-DB2E-4A70-B8B3-B291AA4A039F}"/>
    <cellStyle name="Migliaia 27 2 6" xfId="3409" xr:uid="{86469C21-7872-4217-BEB1-7F40489E6D53}"/>
    <cellStyle name="Migliaia 27 3" xfId="379" xr:uid="{00000000-0005-0000-0000-00006D030000}"/>
    <cellStyle name="Migliaia 27 3 2" xfId="380" xr:uid="{00000000-0005-0000-0000-00006E030000}"/>
    <cellStyle name="Migliaia 27 3 2 2" xfId="1752" xr:uid="{00000000-0005-0000-0000-00006F030000}"/>
    <cellStyle name="Migliaia 27 3 2 2 2" xfId="5140" xr:uid="{FDAE2B9F-EE25-4F1F-AF34-E2AD7BC50489}"/>
    <cellStyle name="Migliaia 27 3 2 2 3" xfId="6345" xr:uid="{4EA37C60-08C6-460B-B2AE-10EC49EAC6F7}"/>
    <cellStyle name="Migliaia 27 3 2 2 4" xfId="3414" xr:uid="{8D4B7C4F-61A1-449C-BCB9-2D15A9831157}"/>
    <cellStyle name="Migliaia 27 3 2 3" xfId="5139" xr:uid="{3B7D100A-9531-468F-98E1-4334D5B012C5}"/>
    <cellStyle name="Migliaia 27 3 2 4" xfId="6344" xr:uid="{C3655A28-30FC-48FB-A689-3166F7CCDA75}"/>
    <cellStyle name="Migliaia 27 3 2 5" xfId="3413" xr:uid="{6DD2A695-63C3-46AE-A2E4-6894A88BE4B9}"/>
    <cellStyle name="Migliaia 27 3 3" xfId="3415" xr:uid="{9CEB31AB-FB68-4DD9-9EDF-AAFCDEF17384}"/>
    <cellStyle name="Migliaia 27 3 3 2" xfId="5141" xr:uid="{3B665994-7265-4413-8AF8-51F871EF02A9}"/>
    <cellStyle name="Migliaia 27 3 3 3" xfId="6346" xr:uid="{78FF95FC-DA01-4A45-890A-CE04C55602C2}"/>
    <cellStyle name="Migliaia 27 3 4" xfId="3416" xr:uid="{E3D50714-EDF7-4CF5-A692-BFE7B7F9991A}"/>
    <cellStyle name="Migliaia 27 3 4 2" xfId="5142" xr:uid="{86434094-111D-41CC-8738-B345A8986BB3}"/>
    <cellStyle name="Migliaia 27 3 4 3" xfId="6347" xr:uid="{DA514BA8-BEF2-4EC0-A12F-3BEECE4901B1}"/>
    <cellStyle name="Migliaia 27 3 5" xfId="3417" xr:uid="{D71B8A19-4683-4ACB-9D59-449C8F9C3CD9}"/>
    <cellStyle name="Migliaia 27 3 5 2" xfId="5143" xr:uid="{6F34845D-3979-4205-8995-7B075AA92D52}"/>
    <cellStyle name="Migliaia 27 3 5 3" xfId="6348" xr:uid="{50FFCAB0-D276-49D0-A46E-286E1F1FC56B}"/>
    <cellStyle name="Migliaia 27 3 6" xfId="5138" xr:uid="{89971A9F-7BEA-4078-B5D5-7B7805B25F2D}"/>
    <cellStyle name="Migliaia 27 3 7" xfId="6343" xr:uid="{A2D516C5-D0ED-4F35-B8FB-1EC211F3919F}"/>
    <cellStyle name="Migliaia 27 3 8" xfId="3412" xr:uid="{AEAFA1A5-EA1B-4C25-92C4-67BB228819E7}"/>
    <cellStyle name="Migliaia 27 4" xfId="1753" xr:uid="{00000000-0005-0000-0000-000070030000}"/>
    <cellStyle name="Migliaia 27 4 2" xfId="1754" xr:uid="{00000000-0005-0000-0000-000071030000}"/>
    <cellStyle name="Migliaia 27 4 2 2" xfId="5145" xr:uid="{BD061AB2-F5F6-4C8D-A9E4-8CA52EEC92E8}"/>
    <cellStyle name="Migliaia 27 4 2 3" xfId="3419" xr:uid="{805D2F6F-CB87-4BF2-87BF-A077091C42C9}"/>
    <cellStyle name="Migliaia 27 4 3" xfId="5144" xr:uid="{DBDF9334-F889-4BEB-AE70-65E72A58AA3C}"/>
    <cellStyle name="Migliaia 27 4 4" xfId="6349" xr:uid="{6DF098AD-DF84-48A8-8B4C-86C9C86F70E4}"/>
    <cellStyle name="Migliaia 27 4 5" xfId="3418" xr:uid="{FC40750E-9FC2-4563-8AC1-E8DA40B34247}"/>
    <cellStyle name="Migliaia 27 5" xfId="1755" xr:uid="{00000000-0005-0000-0000-000072030000}"/>
    <cellStyle name="Migliaia 27 5 2" xfId="5146" xr:uid="{6ED9AB7D-8894-44A7-8633-C7B088C429A5}"/>
    <cellStyle name="Migliaia 27 5 3" xfId="6350" xr:uid="{67BC9DEE-5D87-487B-9AF3-34A35E38CF52}"/>
    <cellStyle name="Migliaia 27 5 4" xfId="3420" xr:uid="{AE1995DF-BDFD-4515-BF13-B9CAF347D7BA}"/>
    <cellStyle name="Migliaia 27 6" xfId="3421" xr:uid="{EFC38BE9-69C4-4B42-B644-7014BE2CAF29}"/>
    <cellStyle name="Migliaia 27 6 2" xfId="5147" xr:uid="{0AE2D40C-6975-40E2-9E1A-231AF4F5FC9E}"/>
    <cellStyle name="Migliaia 27 6 3" xfId="6351" xr:uid="{B628E134-3DBB-44C9-8081-B370F238F45A}"/>
    <cellStyle name="Migliaia 27 7" xfId="3422" xr:uid="{75E8333B-7CAC-42D2-8E72-91024C3FE86F}"/>
    <cellStyle name="Migliaia 27 7 2" xfId="5148" xr:uid="{D4384996-D5E2-4391-9903-0AA0235DD599}"/>
    <cellStyle name="Migliaia 27 7 3" xfId="6352" xr:uid="{8058D7EC-C701-4920-8253-5C893D0C1478}"/>
    <cellStyle name="Migliaia 27 8" xfId="3423" xr:uid="{1354F601-8D7F-42F0-8701-444C9F2FFEA7}"/>
    <cellStyle name="Migliaia 27 8 2" xfId="5149" xr:uid="{9A97F5A3-22C9-4D0E-A91B-67C333F2A147}"/>
    <cellStyle name="Migliaia 27 8 3" xfId="6353" xr:uid="{3FAC8792-24E8-46F3-B385-A9BCA6EF61DC}"/>
    <cellStyle name="Migliaia 27 9" xfId="5134" xr:uid="{F4FCD574-C203-48A1-B0C9-A41577CA0969}"/>
    <cellStyle name="Migliaia 28" xfId="381" xr:uid="{00000000-0005-0000-0000-000073030000}"/>
    <cellStyle name="Migliaia 28 10" xfId="6354" xr:uid="{30886A68-4748-40CB-AEA2-C856DB4A2F6D}"/>
    <cellStyle name="Migliaia 28 11" xfId="3424" xr:uid="{FDA11666-7D1E-452C-A379-E581362BF549}"/>
    <cellStyle name="Migliaia 28 2" xfId="382" xr:uid="{00000000-0005-0000-0000-000074030000}"/>
    <cellStyle name="Migliaia 28 2 2" xfId="1756" xr:uid="{00000000-0005-0000-0000-000075030000}"/>
    <cellStyle name="Migliaia 28 2 2 2" xfId="5152" xr:uid="{B1E8BFEC-7C0C-41FD-A1E9-102A13D3B56A}"/>
    <cellStyle name="Migliaia 28 2 2 3" xfId="6356" xr:uid="{C1C86756-EA82-4988-9150-69F7BB310927}"/>
    <cellStyle name="Migliaia 28 2 2 4" xfId="3426" xr:uid="{8333C773-3D16-4898-8600-A145A217391F}"/>
    <cellStyle name="Migliaia 28 2 3" xfId="3427" xr:uid="{5F065BD6-40F2-44DF-B0C0-D3D0BD404A53}"/>
    <cellStyle name="Migliaia 28 2 3 2" xfId="5153" xr:uid="{4D1D501C-820B-487F-808C-0A49376856B5}"/>
    <cellStyle name="Migliaia 28 2 3 3" xfId="6357" xr:uid="{01FB4C40-ADC0-4D41-95E3-679999F0437E}"/>
    <cellStyle name="Migliaia 28 2 4" xfId="5151" xr:uid="{00C59237-9CF2-4D37-A531-2294BED82808}"/>
    <cellStyle name="Migliaia 28 2 5" xfId="6355" xr:uid="{2695FFAD-63C5-4AA3-8D7E-5B9BF81C5308}"/>
    <cellStyle name="Migliaia 28 2 6" xfId="3425" xr:uid="{9A9AEA3C-9F8C-4289-B567-A7DBEDB7A422}"/>
    <cellStyle name="Migliaia 28 3" xfId="383" xr:uid="{00000000-0005-0000-0000-000076030000}"/>
    <cellStyle name="Migliaia 28 3 2" xfId="384" xr:uid="{00000000-0005-0000-0000-000077030000}"/>
    <cellStyle name="Migliaia 28 3 2 2" xfId="1757" xr:uid="{00000000-0005-0000-0000-000078030000}"/>
    <cellStyle name="Migliaia 28 3 2 2 2" xfId="5156" xr:uid="{BC11F700-ED3F-455B-B8D5-D82D0D054072}"/>
    <cellStyle name="Migliaia 28 3 2 2 3" xfId="6360" xr:uid="{B3E8BEC6-8792-4DF0-92F6-FA94F555B046}"/>
    <cellStyle name="Migliaia 28 3 2 2 4" xfId="3430" xr:uid="{D6006F2E-ACAC-4244-B98D-659942AD7F3A}"/>
    <cellStyle name="Migliaia 28 3 2 3" xfId="5155" xr:uid="{D9E1A1C9-316A-417D-916A-3BD44AEE5B76}"/>
    <cellStyle name="Migliaia 28 3 2 4" xfId="6359" xr:uid="{92E806E1-0D3A-444A-880E-F08ED0FAB2B2}"/>
    <cellStyle name="Migliaia 28 3 2 5" xfId="3429" xr:uid="{32C24B3C-A8ED-40D1-B680-107C059A826F}"/>
    <cellStyle name="Migliaia 28 3 3" xfId="3431" xr:uid="{96166F1A-7685-4164-95D1-0B39301237EA}"/>
    <cellStyle name="Migliaia 28 3 3 2" xfId="5157" xr:uid="{52565296-EDD6-4FAB-9B77-3388C58B70CB}"/>
    <cellStyle name="Migliaia 28 3 3 3" xfId="6361" xr:uid="{9C8AC06D-41C3-4161-9C98-0018A05CA8BB}"/>
    <cellStyle name="Migliaia 28 3 4" xfId="3432" xr:uid="{BD505E31-2C02-4BA8-89AF-3B679CD6B51F}"/>
    <cellStyle name="Migliaia 28 3 4 2" xfId="5158" xr:uid="{D2E4E562-6D16-4306-A645-3E7395A8F621}"/>
    <cellStyle name="Migliaia 28 3 4 3" xfId="6362" xr:uid="{28822C15-C593-4201-A5C7-6AFF082DE043}"/>
    <cellStyle name="Migliaia 28 3 5" xfId="3433" xr:uid="{B90F7CD5-D4A7-4D18-920A-CF61C6D1F231}"/>
    <cellStyle name="Migliaia 28 3 5 2" xfId="5159" xr:uid="{F7AE05E4-181B-49AF-B7EB-0D3ADB753796}"/>
    <cellStyle name="Migliaia 28 3 5 3" xfId="6363" xr:uid="{22EF6CBC-BE52-4195-AF67-E91BEFBB9289}"/>
    <cellStyle name="Migliaia 28 3 6" xfId="5154" xr:uid="{DFA09408-C1F9-4BBF-8D71-3F899CEAA97A}"/>
    <cellStyle name="Migliaia 28 3 7" xfId="6358" xr:uid="{BEBFC4C4-14FC-4C17-B221-E07098DEFB3C}"/>
    <cellStyle name="Migliaia 28 3 8" xfId="3428" xr:uid="{F1D597EF-A26F-4B19-A46C-A36DD8AE1B05}"/>
    <cellStyle name="Migliaia 28 4" xfId="1758" xr:uid="{00000000-0005-0000-0000-000079030000}"/>
    <cellStyle name="Migliaia 28 4 2" xfId="1759" xr:uid="{00000000-0005-0000-0000-00007A030000}"/>
    <cellStyle name="Migliaia 28 4 2 2" xfId="5161" xr:uid="{75417B20-6F45-4075-9306-3D3E0584AA3F}"/>
    <cellStyle name="Migliaia 28 4 2 3" xfId="3435" xr:uid="{7DE7C071-6025-452C-9004-6C62A5C8384B}"/>
    <cellStyle name="Migliaia 28 4 3" xfId="5160" xr:uid="{E7DFEBAC-40D2-41FE-BF31-6119C4210EB4}"/>
    <cellStyle name="Migliaia 28 4 4" xfId="6364" xr:uid="{471E6FA1-231E-4DF2-B4A6-44CCC9D652CB}"/>
    <cellStyle name="Migliaia 28 4 5" xfId="3434" xr:uid="{E707790E-9AF9-49CD-9964-09B98DBF8619}"/>
    <cellStyle name="Migliaia 28 5" xfId="1760" xr:uid="{00000000-0005-0000-0000-00007B030000}"/>
    <cellStyle name="Migliaia 28 5 2" xfId="5162" xr:uid="{159B6233-F3A4-4AC2-B2B9-82E43BC6EBD3}"/>
    <cellStyle name="Migliaia 28 5 3" xfId="6365" xr:uid="{66D2C73A-3598-4705-B011-2ECFB47ED849}"/>
    <cellStyle name="Migliaia 28 5 4" xfId="3436" xr:uid="{9862C6D9-26FC-4A16-A5E1-9E9E771AA485}"/>
    <cellStyle name="Migliaia 28 6" xfId="3437" xr:uid="{0B252726-4FFE-4BD2-B9F7-C38FF6956C6F}"/>
    <cellStyle name="Migliaia 28 6 2" xfId="5163" xr:uid="{260DCE48-607C-4AF1-8AB2-31EC4F330DE3}"/>
    <cellStyle name="Migliaia 28 6 3" xfId="6366" xr:uid="{A7C5DBCA-945C-45B7-8C1C-30797BDA0B80}"/>
    <cellStyle name="Migliaia 28 7" xfId="3438" xr:uid="{E586C898-F704-4512-8ADF-2754E7957DCA}"/>
    <cellStyle name="Migliaia 28 7 2" xfId="5164" xr:uid="{F7BB5906-BE64-425B-B9A9-538DDF2A2CC4}"/>
    <cellStyle name="Migliaia 28 7 3" xfId="6367" xr:uid="{FC5658A9-E5FB-4C63-8E3B-81AA64AB1901}"/>
    <cellStyle name="Migliaia 28 8" xfId="3439" xr:uid="{EA94CA0F-F80D-4FE6-BA4C-5382D0870314}"/>
    <cellStyle name="Migliaia 28 8 2" xfId="5165" xr:uid="{18818B8F-AFCC-4B84-84D8-D636A8854EF6}"/>
    <cellStyle name="Migliaia 28 8 3" xfId="6368" xr:uid="{AC245DBD-9946-47A6-A9FC-E449DCBE4FA6}"/>
    <cellStyle name="Migliaia 28 9" xfId="5150" xr:uid="{60F55851-CEE8-4CEA-995B-9ED9E9D9DF37}"/>
    <cellStyle name="Migliaia 29" xfId="385" xr:uid="{00000000-0005-0000-0000-00007C030000}"/>
    <cellStyle name="Migliaia 29 10" xfId="6369" xr:uid="{5DA572B4-37A2-419F-909A-9740D3FFDFF1}"/>
    <cellStyle name="Migliaia 29 11" xfId="3440" xr:uid="{2B5290CE-086D-48E5-96B3-E03E106FCE0F}"/>
    <cellStyle name="Migliaia 29 2" xfId="386" xr:uid="{00000000-0005-0000-0000-00007D030000}"/>
    <cellStyle name="Migliaia 29 2 2" xfId="1761" xr:uid="{00000000-0005-0000-0000-00007E030000}"/>
    <cellStyle name="Migliaia 29 2 2 2" xfId="5168" xr:uid="{890A2F55-40A0-4084-84BC-AE815A7870AC}"/>
    <cellStyle name="Migliaia 29 2 2 3" xfId="6371" xr:uid="{61F5FD64-74DE-4232-9662-FD77E7687E51}"/>
    <cellStyle name="Migliaia 29 2 2 4" xfId="3442" xr:uid="{A06B0D5B-17B8-41D6-8EC2-31549F026093}"/>
    <cellStyle name="Migliaia 29 2 3" xfId="3443" xr:uid="{51EFBF20-25F8-4D37-B3EA-744C7A1EE731}"/>
    <cellStyle name="Migliaia 29 2 3 2" xfId="5169" xr:uid="{FE5826B0-34AB-4310-83CE-80A19397918C}"/>
    <cellStyle name="Migliaia 29 2 3 3" xfId="6372" xr:uid="{2E3B0C0C-7F19-4A81-8B92-0A0B984FC20E}"/>
    <cellStyle name="Migliaia 29 2 4" xfId="5167" xr:uid="{734F62F9-20AA-47C7-ADD6-3768B2027D09}"/>
    <cellStyle name="Migliaia 29 2 5" xfId="6370" xr:uid="{D95A097B-4DF8-47E9-B31E-9E180421288F}"/>
    <cellStyle name="Migliaia 29 2 6" xfId="3441" xr:uid="{DB0BAA3D-BF31-4143-8ED5-D9930494DAEC}"/>
    <cellStyle name="Migliaia 29 3" xfId="387" xr:uid="{00000000-0005-0000-0000-00007F030000}"/>
    <cellStyle name="Migliaia 29 3 2" xfId="388" xr:uid="{00000000-0005-0000-0000-000080030000}"/>
    <cellStyle name="Migliaia 29 3 2 2" xfId="1762" xr:uid="{00000000-0005-0000-0000-000081030000}"/>
    <cellStyle name="Migliaia 29 3 2 2 2" xfId="5172" xr:uid="{260B070E-7B95-4358-894E-6A38E4D19B62}"/>
    <cellStyle name="Migliaia 29 3 2 2 3" xfId="6375" xr:uid="{D6412154-2C0F-40E8-BA0B-8B8D919C433E}"/>
    <cellStyle name="Migliaia 29 3 2 2 4" xfId="3446" xr:uid="{46A5978C-EAEA-4962-9D81-60BBAE0EEF12}"/>
    <cellStyle name="Migliaia 29 3 2 3" xfId="5171" xr:uid="{83B9E806-760D-44E1-9BA8-653253EFE34D}"/>
    <cellStyle name="Migliaia 29 3 2 4" xfId="6374" xr:uid="{8ABFEA3E-AF18-401D-A675-30F35CED3387}"/>
    <cellStyle name="Migliaia 29 3 2 5" xfId="3445" xr:uid="{E2654E4C-0781-4B97-9ACE-B31392E0C1B7}"/>
    <cellStyle name="Migliaia 29 3 3" xfId="3447" xr:uid="{ABA789F2-60FC-4525-9CF5-6609113353A5}"/>
    <cellStyle name="Migliaia 29 3 3 2" xfId="5173" xr:uid="{D432C9A2-49D3-4148-A97B-42531334A7A1}"/>
    <cellStyle name="Migliaia 29 3 3 3" xfId="6376" xr:uid="{777A27CC-2127-4966-938D-A80A4DA87C9B}"/>
    <cellStyle name="Migliaia 29 3 4" xfId="3448" xr:uid="{8162A16E-25B5-4DC2-AA5F-CA02DD6348D4}"/>
    <cellStyle name="Migliaia 29 3 4 2" xfId="5174" xr:uid="{6A98F8EE-2AF5-4809-8A0F-7BA345D3886C}"/>
    <cellStyle name="Migliaia 29 3 4 3" xfId="6377" xr:uid="{93943A8C-46BE-4D71-B537-5B3EF2A4CA13}"/>
    <cellStyle name="Migliaia 29 3 5" xfId="3449" xr:uid="{219E1B18-81FD-4F1E-B52F-65779816BAD5}"/>
    <cellStyle name="Migliaia 29 3 5 2" xfId="5175" xr:uid="{2765D042-7764-4CB6-B18B-76A338DC9BB4}"/>
    <cellStyle name="Migliaia 29 3 5 3" xfId="6378" xr:uid="{796CDDB2-2A41-4AE0-B571-B5E8B2C64FC7}"/>
    <cellStyle name="Migliaia 29 3 6" xfId="5170" xr:uid="{B8E04CA0-997B-4107-AE14-FDC4F7A1AA99}"/>
    <cellStyle name="Migliaia 29 3 7" xfId="6373" xr:uid="{24910854-5CD3-44ED-BD5D-894D3E9AB8EC}"/>
    <cellStyle name="Migliaia 29 3 8" xfId="3444" xr:uid="{84E432AE-61F4-4D84-B055-B96A2E694DE8}"/>
    <cellStyle name="Migliaia 29 4" xfId="1763" xr:uid="{00000000-0005-0000-0000-000082030000}"/>
    <cellStyle name="Migliaia 29 4 2" xfId="1764" xr:uid="{00000000-0005-0000-0000-000083030000}"/>
    <cellStyle name="Migliaia 29 4 2 2" xfId="5177" xr:uid="{489AB39B-575C-465D-BE99-673C520DAB0A}"/>
    <cellStyle name="Migliaia 29 4 2 3" xfId="3451" xr:uid="{90B720E3-36E3-42DA-90A1-5A77EE020990}"/>
    <cellStyle name="Migliaia 29 4 3" xfId="5176" xr:uid="{33B1B44F-86EF-4F15-A667-5914CADC13C2}"/>
    <cellStyle name="Migliaia 29 4 4" xfId="6379" xr:uid="{148B2728-95A8-4D91-963C-371F14AF3B40}"/>
    <cellStyle name="Migliaia 29 4 5" xfId="3450" xr:uid="{11C77F87-365D-4F8D-A5CE-F6CBB9AA50CE}"/>
    <cellStyle name="Migliaia 29 5" xfId="1765" xr:uid="{00000000-0005-0000-0000-000084030000}"/>
    <cellStyle name="Migliaia 29 5 2" xfId="5178" xr:uid="{D07D7AAB-0A7A-4093-9E1B-382EF3C3F5ED}"/>
    <cellStyle name="Migliaia 29 5 3" xfId="6380" xr:uid="{FAD1B0D8-3578-418D-AD9F-6F214FA5BBD2}"/>
    <cellStyle name="Migliaia 29 5 4" xfId="3452" xr:uid="{994890B5-71A9-45FF-B2FE-4B89929905D3}"/>
    <cellStyle name="Migliaia 29 6" xfId="3453" xr:uid="{42E2504B-779B-4617-85B4-282925262739}"/>
    <cellStyle name="Migliaia 29 6 2" xfId="5179" xr:uid="{33E586B7-CBA1-4E46-A4A2-159CEB82E88B}"/>
    <cellStyle name="Migliaia 29 6 3" xfId="6381" xr:uid="{E61381CA-E10D-4A9C-BB99-12C328F39E18}"/>
    <cellStyle name="Migliaia 29 7" xfId="3454" xr:uid="{DFAC4F73-3D12-40DF-88A3-714ECFB2BEAE}"/>
    <cellStyle name="Migliaia 29 7 2" xfId="5180" xr:uid="{B6A56B2C-EFD1-45E4-ACB8-5F9EE987A60A}"/>
    <cellStyle name="Migliaia 29 7 3" xfId="6382" xr:uid="{15C29B07-B919-46E9-90FE-412E981884FA}"/>
    <cellStyle name="Migliaia 29 8" xfId="3455" xr:uid="{4B7EBD5E-50E8-44EA-B936-C50D1BA09A4C}"/>
    <cellStyle name="Migliaia 29 8 2" xfId="5181" xr:uid="{60B5E92A-A574-40C2-8DE9-C8BC77A3069E}"/>
    <cellStyle name="Migliaia 29 8 3" xfId="6383" xr:uid="{332C0D1D-DBAA-4DB4-9232-A247E3379BA0}"/>
    <cellStyle name="Migliaia 29 9" xfId="5166" xr:uid="{2AD20CC2-BAB7-41AC-B216-0FCAE84A6DB2}"/>
    <cellStyle name="Migliaia 3" xfId="389" xr:uid="{00000000-0005-0000-0000-000085030000}"/>
    <cellStyle name="Migliaia 3 10" xfId="6384" xr:uid="{89D327F7-1919-40C0-A3FC-7F5E0EB42EB8}"/>
    <cellStyle name="Migliaia 3 11" xfId="3456" xr:uid="{EB4D786F-9DC0-4EB6-A15C-01229EC6CE4F}"/>
    <cellStyle name="Migliaia 3 2" xfId="390" xr:uid="{00000000-0005-0000-0000-000086030000}"/>
    <cellStyle name="Migliaia 3 2 2" xfId="1766" xr:uid="{00000000-0005-0000-0000-000087030000}"/>
    <cellStyle name="Migliaia 3 2 2 2" xfId="5184" xr:uid="{BFA3D63D-F95E-4145-9846-168AEEEC4EE1}"/>
    <cellStyle name="Migliaia 3 2 2 3" xfId="6386" xr:uid="{FD48A861-3C73-4BD1-B6BC-B0949954D8A3}"/>
    <cellStyle name="Migliaia 3 2 2 4" xfId="3458" xr:uid="{F84E3CFF-90A9-4D61-AC68-639795242F09}"/>
    <cellStyle name="Migliaia 3 2 3" xfId="3459" xr:uid="{C018A69F-792A-4B8E-A299-7EC22F7A05D7}"/>
    <cellStyle name="Migliaia 3 2 3 2" xfId="5185" xr:uid="{F3AA9AA9-2D80-42B2-919D-4D272D7A446F}"/>
    <cellStyle name="Migliaia 3 2 3 3" xfId="6387" xr:uid="{00529DA1-290B-4663-AF9D-7417CEF123FD}"/>
    <cellStyle name="Migliaia 3 2 4" xfId="5183" xr:uid="{289C8CA9-CFBF-414F-A152-D120106C220F}"/>
    <cellStyle name="Migliaia 3 2 5" xfId="6385" xr:uid="{A1FAF10F-DB6D-4C05-8FBB-3CBDDA121C9D}"/>
    <cellStyle name="Migliaia 3 2 6" xfId="3457" xr:uid="{C85AB1F1-3130-45D7-BBD7-77EF0074563F}"/>
    <cellStyle name="Migliaia 3 3" xfId="391" xr:uid="{00000000-0005-0000-0000-000088030000}"/>
    <cellStyle name="Migliaia 3 3 2" xfId="392" xr:uid="{00000000-0005-0000-0000-000089030000}"/>
    <cellStyle name="Migliaia 3 3 2 2" xfId="1767" xr:uid="{00000000-0005-0000-0000-00008A030000}"/>
    <cellStyle name="Migliaia 3 3 2 2 2" xfId="5188" xr:uid="{07A7F9AC-4BCA-412B-9B32-E1675E088257}"/>
    <cellStyle name="Migliaia 3 3 2 2 3" xfId="6390" xr:uid="{541EAB05-DAA6-4589-AD8F-477F4C71DBE3}"/>
    <cellStyle name="Migliaia 3 3 2 2 4" xfId="3462" xr:uid="{ECC9D54C-9823-4F40-B3EC-E9D39E46E89A}"/>
    <cellStyle name="Migliaia 3 3 2 3" xfId="5187" xr:uid="{4CFF9EEB-BA8A-4FBA-B250-B91B786D4EA6}"/>
    <cellStyle name="Migliaia 3 3 2 4" xfId="6389" xr:uid="{8AB80A8D-C51D-4BAF-AEB6-A65026DE06C3}"/>
    <cellStyle name="Migliaia 3 3 2 5" xfId="3461" xr:uid="{CE3C1F3F-4FEB-4923-800B-439DEEE7542D}"/>
    <cellStyle name="Migliaia 3 3 3" xfId="3463" xr:uid="{6AC7BC88-B6F7-4B11-830A-7F284CE01184}"/>
    <cellStyle name="Migliaia 3 3 3 2" xfId="5189" xr:uid="{7C0467B1-7467-4E6A-9DD0-E2A778FEDA19}"/>
    <cellStyle name="Migliaia 3 3 3 3" xfId="6391" xr:uid="{9DB06772-762B-4D7C-BFAB-755BF5E8C3FD}"/>
    <cellStyle name="Migliaia 3 3 4" xfId="3464" xr:uid="{BAA301AE-E3CA-4AFD-A0EF-3D676E66D36A}"/>
    <cellStyle name="Migliaia 3 3 4 2" xfId="5190" xr:uid="{069B1F6C-6CB9-43AA-9A36-EBEED952C0FD}"/>
    <cellStyle name="Migliaia 3 3 4 3" xfId="6392" xr:uid="{8DA30CE9-87B0-4E1C-AC32-2131246D7D4B}"/>
    <cellStyle name="Migliaia 3 3 5" xfId="3465" xr:uid="{019CD801-8798-4873-A440-DC02A2139D32}"/>
    <cellStyle name="Migliaia 3 3 5 2" xfId="5191" xr:uid="{4F37E8FC-0B0B-4259-AF50-5936F8910B42}"/>
    <cellStyle name="Migliaia 3 3 5 3" xfId="6393" xr:uid="{9DCC49B3-FF78-4749-8E6A-E9096820A8EF}"/>
    <cellStyle name="Migliaia 3 3 6" xfId="5186" xr:uid="{1F9378BD-F0CE-4AFE-981F-85303D4B1B12}"/>
    <cellStyle name="Migliaia 3 3 7" xfId="6388" xr:uid="{0A8CB196-FFAE-4AF3-B7A6-6846AA5783DE}"/>
    <cellStyle name="Migliaia 3 3 8" xfId="3460" xr:uid="{C67196E2-779F-4FB2-8A30-62728AB3F337}"/>
    <cellStyle name="Migliaia 3 4" xfId="1768" xr:uid="{00000000-0005-0000-0000-00008B030000}"/>
    <cellStyle name="Migliaia 3 4 2" xfId="1769" xr:uid="{00000000-0005-0000-0000-00008C030000}"/>
    <cellStyle name="Migliaia 3 4 2 2" xfId="5193" xr:uid="{A564E769-FD81-45C0-BEBB-17C7E2C1D8C2}"/>
    <cellStyle name="Migliaia 3 4 2 3" xfId="3467" xr:uid="{36AF4895-E38A-4A0B-A123-7AE1C8AEB9A0}"/>
    <cellStyle name="Migliaia 3 4 3" xfId="5192" xr:uid="{30D7D6A2-970B-4653-B28C-35B032A06BF2}"/>
    <cellStyle name="Migliaia 3 4 4" xfId="6394" xr:uid="{2EBE0C0D-9838-400B-8F84-C8BB1DA31543}"/>
    <cellStyle name="Migliaia 3 4 5" xfId="3466" xr:uid="{680B88CC-4A18-45B7-AA01-8DAA1C18E905}"/>
    <cellStyle name="Migliaia 3 5" xfId="1770" xr:uid="{00000000-0005-0000-0000-00008D030000}"/>
    <cellStyle name="Migliaia 3 5 2" xfId="5194" xr:uid="{361FAFC9-C77C-4E34-AFEB-AC924678CAEC}"/>
    <cellStyle name="Migliaia 3 5 3" xfId="6395" xr:uid="{6E907510-C89F-4C2B-90F2-964E57875C83}"/>
    <cellStyle name="Migliaia 3 5 4" xfId="3468" xr:uid="{A2117492-3F90-45F0-9A32-748A119FF68F}"/>
    <cellStyle name="Migliaia 3 6" xfId="3469" xr:uid="{D33CD68D-7738-49E8-A484-1006AD8197D5}"/>
    <cellStyle name="Migliaia 3 6 2" xfId="5195" xr:uid="{CBCF6116-F22E-427B-96B1-C1DA7F5AFE6C}"/>
    <cellStyle name="Migliaia 3 6 3" xfId="6396" xr:uid="{369E27C9-A187-4C28-BC0C-D1D12E1E5BBD}"/>
    <cellStyle name="Migliaia 3 7" xfId="3470" xr:uid="{48053378-162A-4E35-9A47-223903F93243}"/>
    <cellStyle name="Migliaia 3 7 2" xfId="5196" xr:uid="{6FF6ADF3-AF9F-4E09-8283-13A4239A16D0}"/>
    <cellStyle name="Migliaia 3 7 3" xfId="6397" xr:uid="{D907F8DC-D21C-4096-A03A-A32A0225056A}"/>
    <cellStyle name="Migliaia 3 8" xfId="3471" xr:uid="{15D42DEB-56E7-4F21-9728-7E47F2EC2760}"/>
    <cellStyle name="Migliaia 3 8 2" xfId="5197" xr:uid="{88BDFB1F-65C7-473E-9041-2777851976FE}"/>
    <cellStyle name="Migliaia 3 8 3" xfId="6398" xr:uid="{919FBE93-8F43-42BB-AAB5-F9238F8D905E}"/>
    <cellStyle name="Migliaia 3 9" xfId="5182" xr:uid="{85D40718-79DB-400A-8FC9-21A832BE5A0B}"/>
    <cellStyle name="Migliaia 30" xfId="393" xr:uid="{00000000-0005-0000-0000-00008E030000}"/>
    <cellStyle name="Migliaia 30 10" xfId="6399" xr:uid="{A5648ECD-860E-4122-89C8-325B7500BDC5}"/>
    <cellStyle name="Migliaia 30 11" xfId="3472" xr:uid="{454AC107-67C6-4B2C-A5EC-54855A0A005D}"/>
    <cellStyle name="Migliaia 30 2" xfId="394" xr:uid="{00000000-0005-0000-0000-00008F030000}"/>
    <cellStyle name="Migliaia 30 2 2" xfId="1771" xr:uid="{00000000-0005-0000-0000-000090030000}"/>
    <cellStyle name="Migliaia 30 2 2 2" xfId="5200" xr:uid="{E0AEA813-7543-48B8-8626-F0535C00C9C9}"/>
    <cellStyle name="Migliaia 30 2 2 3" xfId="6401" xr:uid="{DA046622-A29E-4DCB-98C4-2FD211D71D1E}"/>
    <cellStyle name="Migliaia 30 2 2 4" xfId="3474" xr:uid="{26F018B4-1908-45AB-A65D-CBC9DA6608C9}"/>
    <cellStyle name="Migliaia 30 2 3" xfId="3475" xr:uid="{23DEB432-F546-4226-9A47-015B79582893}"/>
    <cellStyle name="Migliaia 30 2 3 2" xfId="5201" xr:uid="{8CF7DF5B-1D03-43BC-AE4F-AF0DFCDED04E}"/>
    <cellStyle name="Migliaia 30 2 3 3" xfId="6402" xr:uid="{B5027A94-0D22-4EDF-8B39-D76E154F08CE}"/>
    <cellStyle name="Migliaia 30 2 4" xfId="5199" xr:uid="{150FD2A8-D660-4FF1-89AE-7C59A8427C69}"/>
    <cellStyle name="Migliaia 30 2 5" xfId="6400" xr:uid="{D5660956-E602-4205-87D5-0C3D81427E79}"/>
    <cellStyle name="Migliaia 30 2 6" xfId="3473" xr:uid="{82706221-2683-4664-96EA-B4FB27BBB7E2}"/>
    <cellStyle name="Migliaia 30 3" xfId="395" xr:uid="{00000000-0005-0000-0000-000091030000}"/>
    <cellStyle name="Migliaia 30 3 2" xfId="396" xr:uid="{00000000-0005-0000-0000-000092030000}"/>
    <cellStyle name="Migliaia 30 3 2 2" xfId="1772" xr:uid="{00000000-0005-0000-0000-000093030000}"/>
    <cellStyle name="Migliaia 30 3 2 2 2" xfId="5204" xr:uid="{7D6B1815-EA21-468F-B290-F2087F9DCDCA}"/>
    <cellStyle name="Migliaia 30 3 2 2 3" xfId="6405" xr:uid="{BD21E60F-67DE-4E42-9B82-27723192E713}"/>
    <cellStyle name="Migliaia 30 3 2 2 4" xfId="3478" xr:uid="{B9AE7AE0-3EE4-4628-B7A0-53212959F676}"/>
    <cellStyle name="Migliaia 30 3 2 3" xfId="5203" xr:uid="{B2AC3962-A88D-4736-8A1C-2D4E19B6A51A}"/>
    <cellStyle name="Migliaia 30 3 2 4" xfId="6404" xr:uid="{CC683E42-6C44-4900-BB4A-D126D13071EC}"/>
    <cellStyle name="Migliaia 30 3 2 5" xfId="3477" xr:uid="{83184CD9-49A3-40AB-9EDC-A6F0BB731B7A}"/>
    <cellStyle name="Migliaia 30 3 3" xfId="3479" xr:uid="{BCEC0B74-6A62-4048-8905-84CB0B285D7F}"/>
    <cellStyle name="Migliaia 30 3 3 2" xfId="5205" xr:uid="{23E53A7D-D34B-4CC9-92BC-BA560E98EA7D}"/>
    <cellStyle name="Migliaia 30 3 3 3" xfId="6406" xr:uid="{B9E33C39-A9FD-4A66-B62A-275DAC177203}"/>
    <cellStyle name="Migliaia 30 3 4" xfId="3480" xr:uid="{3E766005-9029-4CD6-B4D3-718E1FCB0B33}"/>
    <cellStyle name="Migliaia 30 3 4 2" xfId="5206" xr:uid="{EA0AF834-7804-46D7-A624-3679C5F4BAEC}"/>
    <cellStyle name="Migliaia 30 3 4 3" xfId="6407" xr:uid="{E78013D5-4B1F-479E-B94B-DFF72D47D5A7}"/>
    <cellStyle name="Migliaia 30 3 5" xfId="3481" xr:uid="{F628CF4A-8F2B-4E3E-ADE0-A5649EBBDA4A}"/>
    <cellStyle name="Migliaia 30 3 5 2" xfId="5207" xr:uid="{0E3D462A-AA33-4210-A2D0-FCAF1C77C04E}"/>
    <cellStyle name="Migliaia 30 3 5 3" xfId="6408" xr:uid="{FEDE7A83-9A50-421D-A541-687FD89DF7E9}"/>
    <cellStyle name="Migliaia 30 3 6" xfId="5202" xr:uid="{675D2E84-37F4-4173-97A0-3CFCE7D8B7A4}"/>
    <cellStyle name="Migliaia 30 3 7" xfId="6403" xr:uid="{3FE46D04-ED5C-4F0C-B98E-4DA394CA946F}"/>
    <cellStyle name="Migliaia 30 3 8" xfId="3476" xr:uid="{5D31595A-A5CE-42D3-9CCA-19BBF18F5B24}"/>
    <cellStyle name="Migliaia 30 4" xfId="1773" xr:uid="{00000000-0005-0000-0000-000094030000}"/>
    <cellStyle name="Migliaia 30 4 2" xfId="1774" xr:uid="{00000000-0005-0000-0000-000095030000}"/>
    <cellStyle name="Migliaia 30 4 2 2" xfId="5209" xr:uid="{56E206C2-4597-42B2-8E8F-A347869D41BE}"/>
    <cellStyle name="Migliaia 30 4 2 3" xfId="3483" xr:uid="{9B9BBE27-1524-4F5A-BDAC-DAAD20337001}"/>
    <cellStyle name="Migliaia 30 4 3" xfId="5208" xr:uid="{FF260D4B-B5CD-49FA-80A2-89582506AB6B}"/>
    <cellStyle name="Migliaia 30 4 4" xfId="6409" xr:uid="{B3CF7C90-5951-4675-BEB6-458A1E74A8D5}"/>
    <cellStyle name="Migliaia 30 4 5" xfId="3482" xr:uid="{77864A2F-A339-4DE0-9F14-5F9BB469DEF1}"/>
    <cellStyle name="Migliaia 30 5" xfId="1775" xr:uid="{00000000-0005-0000-0000-000096030000}"/>
    <cellStyle name="Migliaia 30 5 2" xfId="5210" xr:uid="{5DD7545F-9245-496D-AD1A-F821581FA0F3}"/>
    <cellStyle name="Migliaia 30 5 3" xfId="6410" xr:uid="{60FEBD71-A04F-4D75-B4F7-0974A31FE6F8}"/>
    <cellStyle name="Migliaia 30 5 4" xfId="3484" xr:uid="{C390490C-3D70-440F-9E0C-8D2DC65BCD30}"/>
    <cellStyle name="Migliaia 30 6" xfId="3485" xr:uid="{04A6B56F-385F-4053-8775-8211FE6B0826}"/>
    <cellStyle name="Migliaia 30 6 2" xfId="5211" xr:uid="{539A43FE-6D62-4D21-9E42-C9814BA40831}"/>
    <cellStyle name="Migliaia 30 6 3" xfId="6411" xr:uid="{9BE7E05B-2DC8-4CF4-B95B-74110A737C03}"/>
    <cellStyle name="Migliaia 30 7" xfId="3486" xr:uid="{B7AB22EB-0CC3-4C71-B7DD-E5091E042FB4}"/>
    <cellStyle name="Migliaia 30 7 2" xfId="5212" xr:uid="{13E8B76F-32EA-42C4-9234-104D3FE5914E}"/>
    <cellStyle name="Migliaia 30 7 3" xfId="6412" xr:uid="{3B8814EB-AC9E-425B-B123-C491F468FABA}"/>
    <cellStyle name="Migliaia 30 8" xfId="3487" xr:uid="{68A5C82E-A2C6-482B-90B7-B8BF552AF108}"/>
    <cellStyle name="Migliaia 30 8 2" xfId="5213" xr:uid="{0F735C06-1672-40CF-BBA7-3FA38DF98E2E}"/>
    <cellStyle name="Migliaia 30 8 3" xfId="6413" xr:uid="{9AD7F6A9-B684-434F-B343-9F1B4C6A9677}"/>
    <cellStyle name="Migliaia 30 9" xfId="5198" xr:uid="{5B8C657A-0E79-4B4F-8A93-7B984551F806}"/>
    <cellStyle name="Migliaia 31" xfId="397" xr:uid="{00000000-0005-0000-0000-000097030000}"/>
    <cellStyle name="Migliaia 31 10" xfId="6414" xr:uid="{4201DA1F-C22F-4559-A7EC-5EB649D09421}"/>
    <cellStyle name="Migliaia 31 11" xfId="3488" xr:uid="{98F5A35A-B1AA-4086-A4DC-2A3A154DF5A0}"/>
    <cellStyle name="Migliaia 31 2" xfId="398" xr:uid="{00000000-0005-0000-0000-000098030000}"/>
    <cellStyle name="Migliaia 31 2 2" xfId="1776" xr:uid="{00000000-0005-0000-0000-000099030000}"/>
    <cellStyle name="Migliaia 31 2 2 2" xfId="5216" xr:uid="{D4C8525C-5AC9-45E7-B611-3ECFE076F722}"/>
    <cellStyle name="Migliaia 31 2 2 3" xfId="6416" xr:uid="{5B9AB063-49DD-47AC-815D-896102B318FF}"/>
    <cellStyle name="Migliaia 31 2 2 4" xfId="3490" xr:uid="{47369C82-A708-4A32-B3AF-F25E16759785}"/>
    <cellStyle name="Migliaia 31 2 3" xfId="3491" xr:uid="{30762D4D-8378-4AC8-AC4E-6097F410DDE2}"/>
    <cellStyle name="Migliaia 31 2 3 2" xfId="5217" xr:uid="{E0159559-0C30-4058-B130-10BFA4CBC2DA}"/>
    <cellStyle name="Migliaia 31 2 3 3" xfId="6417" xr:uid="{7D9254F1-66E6-4EA3-8964-B672336AA2CA}"/>
    <cellStyle name="Migliaia 31 2 4" xfId="5215" xr:uid="{1D1A6913-A23C-4F81-AB98-A42438FA8BD9}"/>
    <cellStyle name="Migliaia 31 2 5" xfId="6415" xr:uid="{7F28D860-C435-42DD-9574-83D99CF78566}"/>
    <cellStyle name="Migliaia 31 2 6" xfId="3489" xr:uid="{04C8A515-55ED-4DD1-A7DC-149F66F6F98B}"/>
    <cellStyle name="Migliaia 31 3" xfId="399" xr:uid="{00000000-0005-0000-0000-00009A030000}"/>
    <cellStyle name="Migliaia 31 3 2" xfId="400" xr:uid="{00000000-0005-0000-0000-00009B030000}"/>
    <cellStyle name="Migliaia 31 3 2 2" xfId="1777" xr:uid="{00000000-0005-0000-0000-00009C030000}"/>
    <cellStyle name="Migliaia 31 3 2 2 2" xfId="5220" xr:uid="{DF71539A-74F4-437F-8BD1-A4521F5A17BD}"/>
    <cellStyle name="Migliaia 31 3 2 2 3" xfId="6420" xr:uid="{77D51350-50C7-490F-B3DF-F5AA14B70FE5}"/>
    <cellStyle name="Migliaia 31 3 2 2 4" xfId="3494" xr:uid="{6902512F-08C6-4B01-87E8-60DCE8CD288D}"/>
    <cellStyle name="Migliaia 31 3 2 3" xfId="5219" xr:uid="{09E0C114-33C2-468D-A27D-C25888CD82A8}"/>
    <cellStyle name="Migliaia 31 3 2 4" xfId="6419" xr:uid="{76050A85-0A90-46F9-9A30-42A5C0029655}"/>
    <cellStyle name="Migliaia 31 3 2 5" xfId="3493" xr:uid="{BAC76DF3-711D-43D4-B822-D8482F1BF89D}"/>
    <cellStyle name="Migliaia 31 3 3" xfId="3495" xr:uid="{D3BDCB50-6E7F-4B9A-9244-6B124F81DFF6}"/>
    <cellStyle name="Migliaia 31 3 3 2" xfId="5221" xr:uid="{8E78C43B-41FB-4D0F-9CDC-5EA3F67D585D}"/>
    <cellStyle name="Migliaia 31 3 3 3" xfId="6421" xr:uid="{893AD938-730D-4D6C-B254-03A4384AE400}"/>
    <cellStyle name="Migliaia 31 3 4" xfId="3496" xr:uid="{84CA125A-BA26-45F8-9DED-C565E220C5BF}"/>
    <cellStyle name="Migliaia 31 3 4 2" xfId="5222" xr:uid="{8EB56F92-E8F9-4EDE-B599-227C0043B235}"/>
    <cellStyle name="Migliaia 31 3 4 3" xfId="6422" xr:uid="{99B068B8-AF70-4599-8CA0-675CDFB635B4}"/>
    <cellStyle name="Migliaia 31 3 5" xfId="3497" xr:uid="{A5992FC6-E45C-4A62-B8DA-AC62F6AB789B}"/>
    <cellStyle name="Migliaia 31 3 5 2" xfId="5223" xr:uid="{20A7DA60-DD5A-4F80-9DAB-3DED3D0D1967}"/>
    <cellStyle name="Migliaia 31 3 5 3" xfId="6423" xr:uid="{AC44422E-D10F-4E3C-978F-FD439BC657AA}"/>
    <cellStyle name="Migliaia 31 3 6" xfId="5218" xr:uid="{A30F4ECE-8C48-420B-A18D-44568CEBDAA0}"/>
    <cellStyle name="Migliaia 31 3 7" xfId="6418" xr:uid="{6C5F6CFF-311E-4E3C-ABAA-C50FA2B916B8}"/>
    <cellStyle name="Migliaia 31 3 8" xfId="3492" xr:uid="{FCD0D78F-85CE-4180-B381-020C64E93EEF}"/>
    <cellStyle name="Migliaia 31 4" xfId="1778" xr:uid="{00000000-0005-0000-0000-00009D030000}"/>
    <cellStyle name="Migliaia 31 4 2" xfId="1779" xr:uid="{00000000-0005-0000-0000-00009E030000}"/>
    <cellStyle name="Migliaia 31 4 2 2" xfId="5225" xr:uid="{D43F4634-FB95-4689-A780-2270C5BE933E}"/>
    <cellStyle name="Migliaia 31 4 2 3" xfId="3499" xr:uid="{AAA9DC24-50C3-4EEF-81C6-FCD01AF396BE}"/>
    <cellStyle name="Migliaia 31 4 3" xfId="5224" xr:uid="{1E6CD08F-671B-4EC0-A586-CC9B184FDB9F}"/>
    <cellStyle name="Migliaia 31 4 4" xfId="6424" xr:uid="{2727B6A3-96D1-4581-90D4-2CD63EDDE7D5}"/>
    <cellStyle name="Migliaia 31 4 5" xfId="3498" xr:uid="{13C882A0-88F5-486D-A75F-FB66E96D1846}"/>
    <cellStyle name="Migliaia 31 5" xfId="1780" xr:uid="{00000000-0005-0000-0000-00009F030000}"/>
    <cellStyle name="Migliaia 31 5 2" xfId="5226" xr:uid="{3CE5B503-A0CD-4E25-8CDF-059FAEEEC940}"/>
    <cellStyle name="Migliaia 31 5 3" xfId="6425" xr:uid="{CD37CAD2-10CB-4C78-AFB1-C80FC84BFF7B}"/>
    <cellStyle name="Migliaia 31 5 4" xfId="3500" xr:uid="{CDAEF0DA-7B45-4FE4-9C08-9FA0920CDFB4}"/>
    <cellStyle name="Migliaia 31 6" xfId="3501" xr:uid="{EE388D5A-97E3-48CE-80E0-7A8B7841F1B8}"/>
    <cellStyle name="Migliaia 31 6 2" xfId="5227" xr:uid="{AA010957-93BF-4EDE-8B28-2CA09EFD2ABB}"/>
    <cellStyle name="Migliaia 31 6 3" xfId="6426" xr:uid="{E5EDE3E5-1F62-48EC-A246-3887CB994625}"/>
    <cellStyle name="Migliaia 31 7" xfId="3502" xr:uid="{38BE7AB6-2030-4AFE-B49C-891348CB4762}"/>
    <cellStyle name="Migliaia 31 7 2" xfId="5228" xr:uid="{F2033C9F-0D1D-469D-ADAD-2085C567DC2E}"/>
    <cellStyle name="Migliaia 31 7 3" xfId="6427" xr:uid="{BFF9F7C7-3FEE-4DBB-B62B-40BC6EF868E3}"/>
    <cellStyle name="Migliaia 31 8" xfId="3503" xr:uid="{6B6207E0-B01D-44B5-8343-6BB30870DB82}"/>
    <cellStyle name="Migliaia 31 8 2" xfId="5229" xr:uid="{A986B480-44F8-4916-AA98-EF109571D939}"/>
    <cellStyle name="Migliaia 31 8 3" xfId="6428" xr:uid="{3A1C1AD4-C32A-4085-83A2-D9D70A1A9FF3}"/>
    <cellStyle name="Migliaia 31 9" xfId="5214" xr:uid="{BA9ED042-F19A-4BCE-B4BA-E3FD4223562D}"/>
    <cellStyle name="Migliaia 32" xfId="401" xr:uid="{00000000-0005-0000-0000-0000A0030000}"/>
    <cellStyle name="Migliaia 32 10" xfId="6429" xr:uid="{9ED7B565-ECB8-41A7-9A8F-B29219AC8240}"/>
    <cellStyle name="Migliaia 32 11" xfId="3504" xr:uid="{9C72130C-517D-4189-AF9B-72E602B40970}"/>
    <cellStyle name="Migliaia 32 2" xfId="402" xr:uid="{00000000-0005-0000-0000-0000A1030000}"/>
    <cellStyle name="Migliaia 32 2 2" xfId="1781" xr:uid="{00000000-0005-0000-0000-0000A2030000}"/>
    <cellStyle name="Migliaia 32 2 2 2" xfId="5232" xr:uid="{1E4633C3-093F-4567-B9D6-6886485EC7C2}"/>
    <cellStyle name="Migliaia 32 2 2 3" xfId="6431" xr:uid="{2B89C303-7FF5-440F-BA0A-3980F4BB300E}"/>
    <cellStyle name="Migliaia 32 2 2 4" xfId="3506" xr:uid="{A87317A6-BB04-4C86-BD61-74C10C8FA4A8}"/>
    <cellStyle name="Migliaia 32 2 3" xfId="3507" xr:uid="{A5C4E8EF-369A-4380-A506-0CA45EBB990E}"/>
    <cellStyle name="Migliaia 32 2 3 2" xfId="5233" xr:uid="{9CDF39E0-AD53-4F92-9023-91439D937486}"/>
    <cellStyle name="Migliaia 32 2 3 3" xfId="6432" xr:uid="{9B02D7C7-1E0A-4DA2-9126-71CF125B541D}"/>
    <cellStyle name="Migliaia 32 2 4" xfId="5231" xr:uid="{BB7B1551-B626-4DAD-9399-358B008DA417}"/>
    <cellStyle name="Migliaia 32 2 5" xfId="6430" xr:uid="{B5375F68-9824-4BFA-A160-00A8EACC8CB7}"/>
    <cellStyle name="Migliaia 32 2 6" xfId="3505" xr:uid="{B04E58CB-EADC-46C2-915B-BB530977C3EE}"/>
    <cellStyle name="Migliaia 32 3" xfId="403" xr:uid="{00000000-0005-0000-0000-0000A3030000}"/>
    <cellStyle name="Migliaia 32 3 2" xfId="404" xr:uid="{00000000-0005-0000-0000-0000A4030000}"/>
    <cellStyle name="Migliaia 32 3 2 2" xfId="1782" xr:uid="{00000000-0005-0000-0000-0000A5030000}"/>
    <cellStyle name="Migliaia 32 3 2 2 2" xfId="5236" xr:uid="{19BB44E1-58F7-4BD5-849E-4C1C91D62D25}"/>
    <cellStyle name="Migliaia 32 3 2 2 3" xfId="6435" xr:uid="{C82D1CF1-FCB1-4844-82BC-41E98B0E9CA3}"/>
    <cellStyle name="Migliaia 32 3 2 2 4" xfId="3510" xr:uid="{797E19F7-D10D-456A-880C-AFE323A1B66E}"/>
    <cellStyle name="Migliaia 32 3 2 3" xfId="5235" xr:uid="{73CD4E40-958A-4C35-AFB7-FC2BA117901E}"/>
    <cellStyle name="Migliaia 32 3 2 4" xfId="6434" xr:uid="{10C6C0C9-7B49-4C56-B6C6-0919D60A39D3}"/>
    <cellStyle name="Migliaia 32 3 2 5" xfId="3509" xr:uid="{41BCB18A-50B0-4217-AA2A-D96D500BB30B}"/>
    <cellStyle name="Migliaia 32 3 3" xfId="3511" xr:uid="{762B7129-7A57-43B2-9DA6-7496D75889FD}"/>
    <cellStyle name="Migliaia 32 3 3 2" xfId="5237" xr:uid="{DFA00A8A-B81E-463A-A568-632A0F0DF353}"/>
    <cellStyle name="Migliaia 32 3 3 3" xfId="6436" xr:uid="{A03A6FE5-883D-41C2-BC24-9CDD98AD747C}"/>
    <cellStyle name="Migliaia 32 3 4" xfId="3512" xr:uid="{62304707-5987-4782-98DE-4DA0F6D655B2}"/>
    <cellStyle name="Migliaia 32 3 4 2" xfId="5238" xr:uid="{32C99067-454D-4962-9210-A644E7861CC2}"/>
    <cellStyle name="Migliaia 32 3 4 3" xfId="6437" xr:uid="{C1B46896-D5AF-408A-8D97-A8746572D3E7}"/>
    <cellStyle name="Migliaia 32 3 5" xfId="3513" xr:uid="{CB096336-041D-4556-A1DF-54B489F00F47}"/>
    <cellStyle name="Migliaia 32 3 5 2" xfId="5239" xr:uid="{F97C6EFB-56E4-48FA-B693-6194ADB4FC42}"/>
    <cellStyle name="Migliaia 32 3 5 3" xfId="6438" xr:uid="{6CFB68BC-DA43-467F-A744-173D2D54F3E6}"/>
    <cellStyle name="Migliaia 32 3 6" xfId="5234" xr:uid="{1B527711-DAE8-4B2E-AF9D-3134DEDDB473}"/>
    <cellStyle name="Migliaia 32 3 7" xfId="6433" xr:uid="{5823BAAF-61D2-4281-AB44-67BFE3822AEA}"/>
    <cellStyle name="Migliaia 32 3 8" xfId="3508" xr:uid="{2085F6A7-0789-469A-B969-4BE64300FCAA}"/>
    <cellStyle name="Migliaia 32 4" xfId="1783" xr:uid="{00000000-0005-0000-0000-0000A6030000}"/>
    <cellStyle name="Migliaia 32 4 2" xfId="1784" xr:uid="{00000000-0005-0000-0000-0000A7030000}"/>
    <cellStyle name="Migliaia 32 4 2 2" xfId="5241" xr:uid="{924DAC67-60AF-40AE-B9D4-B129F12D1A13}"/>
    <cellStyle name="Migliaia 32 4 2 3" xfId="3515" xr:uid="{F21A02D4-91F8-4775-8141-127D42F27451}"/>
    <cellStyle name="Migliaia 32 4 3" xfId="5240" xr:uid="{FDFE663D-554D-4F35-A2F4-EADA5482FA20}"/>
    <cellStyle name="Migliaia 32 4 4" xfId="6439" xr:uid="{C9F7EC3B-CCDC-4457-A54B-384E689E7FA7}"/>
    <cellStyle name="Migliaia 32 4 5" xfId="3514" xr:uid="{C4A06186-7525-4C11-9D18-72573FE871B0}"/>
    <cellStyle name="Migliaia 32 5" xfId="1785" xr:uid="{00000000-0005-0000-0000-0000A8030000}"/>
    <cellStyle name="Migliaia 32 5 2" xfId="5242" xr:uid="{DFD51720-D573-4248-9FD6-E0340BCBADFE}"/>
    <cellStyle name="Migliaia 32 5 3" xfId="6440" xr:uid="{CAD3D39B-47AB-4F3C-88FA-2CD1B94FDB68}"/>
    <cellStyle name="Migliaia 32 5 4" xfId="3516" xr:uid="{5E249684-B9FD-44B1-99AC-1284190174C1}"/>
    <cellStyle name="Migliaia 32 6" xfId="3517" xr:uid="{19207D03-52D6-4671-94F4-D680956CE76F}"/>
    <cellStyle name="Migliaia 32 6 2" xfId="5243" xr:uid="{D7F948F9-1A70-4C14-941D-F81B76E185B6}"/>
    <cellStyle name="Migliaia 32 6 3" xfId="6441" xr:uid="{06C6FBF0-0D43-460C-8399-97043C1CDA88}"/>
    <cellStyle name="Migliaia 32 7" xfId="3518" xr:uid="{282D0C42-E8B2-448B-A2FB-154D2F922972}"/>
    <cellStyle name="Migliaia 32 7 2" xfId="5244" xr:uid="{BAF67321-032F-4E11-ABD8-45759C9E2BA9}"/>
    <cellStyle name="Migliaia 32 7 3" xfId="6442" xr:uid="{A2CBCD6E-AF83-4420-AABD-8B74EFE2AAC1}"/>
    <cellStyle name="Migliaia 32 8" xfId="3519" xr:uid="{B9EA8D56-496A-4BFC-9E25-5B8F8FF6563B}"/>
    <cellStyle name="Migliaia 32 8 2" xfId="5245" xr:uid="{AE7F18CF-C9D6-442F-BF29-4E0C13849FE9}"/>
    <cellStyle name="Migliaia 32 8 3" xfId="6443" xr:uid="{4C21A6A6-381A-4F37-8001-405EEAF1E16E}"/>
    <cellStyle name="Migliaia 32 9" xfId="5230" xr:uid="{595DA145-F0CC-4C77-A36E-E0B3F37DBD77}"/>
    <cellStyle name="Migliaia 33" xfId="405" xr:uid="{00000000-0005-0000-0000-0000A9030000}"/>
    <cellStyle name="Migliaia 33 10" xfId="6444" xr:uid="{A877428A-269A-4EB9-9D56-2E337C0EEEE2}"/>
    <cellStyle name="Migliaia 33 11" xfId="3520" xr:uid="{60ECEFB9-5D76-4603-85D4-AF11CE2B0151}"/>
    <cellStyle name="Migliaia 33 2" xfId="406" xr:uid="{00000000-0005-0000-0000-0000AA030000}"/>
    <cellStyle name="Migliaia 33 2 2" xfId="1786" xr:uid="{00000000-0005-0000-0000-0000AB030000}"/>
    <cellStyle name="Migliaia 33 2 2 2" xfId="5248" xr:uid="{798C7812-8EFE-4813-AA39-CEB8F5DCC7CB}"/>
    <cellStyle name="Migliaia 33 2 2 3" xfId="6446" xr:uid="{9904DD2A-6FB4-4BFE-A65F-1C626C6FF29A}"/>
    <cellStyle name="Migliaia 33 2 2 4" xfId="3522" xr:uid="{B74A5F4D-B6A5-48EE-A1D4-86DA00656AFE}"/>
    <cellStyle name="Migliaia 33 2 3" xfId="3523" xr:uid="{C4C1E6B0-2FC7-47FC-985D-1A925F0ADE84}"/>
    <cellStyle name="Migliaia 33 2 3 2" xfId="5249" xr:uid="{47E47011-B4B8-4287-90DA-DF4196A9E9DE}"/>
    <cellStyle name="Migliaia 33 2 3 3" xfId="6447" xr:uid="{C1C3746A-975D-44D7-83D0-434419E3F8F1}"/>
    <cellStyle name="Migliaia 33 2 4" xfId="5247" xr:uid="{E3F57113-C425-405C-814C-D6CCECFEA6B2}"/>
    <cellStyle name="Migliaia 33 2 5" xfId="6445" xr:uid="{D9EFC169-75C6-4174-87E9-BB94EC399A4E}"/>
    <cellStyle name="Migliaia 33 2 6" xfId="3521" xr:uid="{155BD3FE-4C08-4D9E-BBDB-6395C9902D17}"/>
    <cellStyle name="Migliaia 33 3" xfId="407" xr:uid="{00000000-0005-0000-0000-0000AC030000}"/>
    <cellStyle name="Migliaia 33 3 2" xfId="408" xr:uid="{00000000-0005-0000-0000-0000AD030000}"/>
    <cellStyle name="Migliaia 33 3 2 2" xfId="1787" xr:uid="{00000000-0005-0000-0000-0000AE030000}"/>
    <cellStyle name="Migliaia 33 3 2 2 2" xfId="5252" xr:uid="{D419E3A0-E72A-47B3-A313-67FCEB64DBFF}"/>
    <cellStyle name="Migliaia 33 3 2 2 3" xfId="6450" xr:uid="{CB3526BE-CD67-4DFA-86A4-C915DFFB4014}"/>
    <cellStyle name="Migliaia 33 3 2 2 4" xfId="3526" xr:uid="{714FF336-5BA3-4F0F-A47A-B941A4918F79}"/>
    <cellStyle name="Migliaia 33 3 2 3" xfId="5251" xr:uid="{78955755-7AE5-456A-B84A-421A86199DEC}"/>
    <cellStyle name="Migliaia 33 3 2 4" xfId="6449" xr:uid="{9D2149F5-EEBB-4E17-8144-C62A327FD89F}"/>
    <cellStyle name="Migliaia 33 3 2 5" xfId="3525" xr:uid="{C36A2EB4-BB4B-46CB-B7BA-0AA5DF7E301B}"/>
    <cellStyle name="Migliaia 33 3 3" xfId="3527" xr:uid="{C7CE9934-B242-40C6-86FE-41FF0D4E93A6}"/>
    <cellStyle name="Migliaia 33 3 3 2" xfId="5253" xr:uid="{682ED788-F4AE-4C1E-9DD8-738BE283ED85}"/>
    <cellStyle name="Migliaia 33 3 3 3" xfId="6451" xr:uid="{B918A6FC-1E50-4DD0-A890-F71A0EE4101D}"/>
    <cellStyle name="Migliaia 33 3 4" xfId="3528" xr:uid="{3A53F686-BEB6-43E1-8395-D8EAE6D2D29E}"/>
    <cellStyle name="Migliaia 33 3 4 2" xfId="5254" xr:uid="{050AC714-180D-43EA-A900-841A3D8F5357}"/>
    <cellStyle name="Migliaia 33 3 4 3" xfId="6452" xr:uid="{88F3E0D4-1071-49C0-A46A-59F1BC1C1E19}"/>
    <cellStyle name="Migliaia 33 3 5" xfId="3529" xr:uid="{468E0BCC-C7A9-4B34-AC48-F779F325A142}"/>
    <cellStyle name="Migliaia 33 3 5 2" xfId="5255" xr:uid="{74C209CE-7E2C-45B6-9F93-5416890413A8}"/>
    <cellStyle name="Migliaia 33 3 5 3" xfId="6453" xr:uid="{C5832017-F400-46FB-BB53-1BD23FA8FAD0}"/>
    <cellStyle name="Migliaia 33 3 6" xfId="5250" xr:uid="{A9940DAA-71EC-4473-8855-754AD11D5A69}"/>
    <cellStyle name="Migliaia 33 3 7" xfId="6448" xr:uid="{5A16EAB8-FC1A-4E47-A918-506AFBF7C062}"/>
    <cellStyle name="Migliaia 33 3 8" xfId="3524" xr:uid="{F0C07908-7C4F-4D05-8BD4-3CDAE158D86D}"/>
    <cellStyle name="Migliaia 33 4" xfId="1788" xr:uid="{00000000-0005-0000-0000-0000AF030000}"/>
    <cellStyle name="Migliaia 33 4 2" xfId="1789" xr:uid="{00000000-0005-0000-0000-0000B0030000}"/>
    <cellStyle name="Migliaia 33 4 2 2" xfId="5257" xr:uid="{4B8F04B7-CD5A-470C-BB28-91598AF20453}"/>
    <cellStyle name="Migliaia 33 4 2 3" xfId="3531" xr:uid="{6929FC0E-2D70-403B-A767-D5ADC9D15F93}"/>
    <cellStyle name="Migliaia 33 4 3" xfId="5256" xr:uid="{689123CB-6460-4E44-9DFE-5995ACD57CD0}"/>
    <cellStyle name="Migliaia 33 4 4" xfId="6454" xr:uid="{7A1F386F-62AB-43E9-A3D9-12393CFCCE50}"/>
    <cellStyle name="Migliaia 33 4 5" xfId="3530" xr:uid="{56BADB8E-4C1C-4980-BF27-C0FEA23F07DD}"/>
    <cellStyle name="Migliaia 33 5" xfId="1790" xr:uid="{00000000-0005-0000-0000-0000B1030000}"/>
    <cellStyle name="Migliaia 33 5 2" xfId="5258" xr:uid="{D83AAF43-CB66-4429-9D07-FCA197C6D3FF}"/>
    <cellStyle name="Migliaia 33 5 3" xfId="6455" xr:uid="{0409229C-EC13-45C9-946F-F3419BCAF51E}"/>
    <cellStyle name="Migliaia 33 5 4" xfId="3532" xr:uid="{3262721F-E17B-4E13-8E52-D203D30A0C48}"/>
    <cellStyle name="Migliaia 33 6" xfId="3533" xr:uid="{1CC9023C-BAC6-4506-ABC0-903F1B25E2AB}"/>
    <cellStyle name="Migliaia 33 6 2" xfId="5259" xr:uid="{3F4450AC-32BD-475B-BC45-D2FF49A3C0BD}"/>
    <cellStyle name="Migliaia 33 6 3" xfId="6456" xr:uid="{3F28F315-576C-46A4-B5CD-D2FF64E2F43D}"/>
    <cellStyle name="Migliaia 33 7" xfId="3534" xr:uid="{1CD7AB60-250D-4729-BE57-C52C410F45EA}"/>
    <cellStyle name="Migliaia 33 7 2" xfId="5260" xr:uid="{03BD8DD2-0C20-4331-903D-40562ACE8394}"/>
    <cellStyle name="Migliaia 33 7 3" xfId="6457" xr:uid="{C59D2FEA-6884-4C0F-9069-CABE2193C7AF}"/>
    <cellStyle name="Migliaia 33 8" xfId="3535" xr:uid="{8683F9A0-3935-4A7D-B4C0-3B31A530A4AF}"/>
    <cellStyle name="Migliaia 33 8 2" xfId="5261" xr:uid="{E857E318-9E17-43E6-96C6-CF8351DB5998}"/>
    <cellStyle name="Migliaia 33 8 3" xfId="6458" xr:uid="{8B77C66F-B847-489F-B2E4-473BA81CEFDD}"/>
    <cellStyle name="Migliaia 33 9" xfId="5246" xr:uid="{FE0589EC-D138-4EFB-8D0D-C7722EF7421D}"/>
    <cellStyle name="Migliaia 34" xfId="409" xr:uid="{00000000-0005-0000-0000-0000B2030000}"/>
    <cellStyle name="Migliaia 34 10" xfId="6459" xr:uid="{446CDD86-9B5A-445F-8339-A92113949E99}"/>
    <cellStyle name="Migliaia 34 11" xfId="3536" xr:uid="{3EBA89E3-A486-4244-B127-66A360759CDC}"/>
    <cellStyle name="Migliaia 34 2" xfId="410" xr:uid="{00000000-0005-0000-0000-0000B3030000}"/>
    <cellStyle name="Migliaia 34 2 2" xfId="1791" xr:uid="{00000000-0005-0000-0000-0000B4030000}"/>
    <cellStyle name="Migliaia 34 2 2 2" xfId="5264" xr:uid="{F9BBACB8-DC09-409E-A7F6-2799BB2311F7}"/>
    <cellStyle name="Migliaia 34 2 2 3" xfId="6461" xr:uid="{303F2612-38F3-4B14-9D02-A4DDB138081D}"/>
    <cellStyle name="Migliaia 34 2 2 4" xfId="3538" xr:uid="{E182DBCF-275D-4F73-94D8-AA9BF9AD72AC}"/>
    <cellStyle name="Migliaia 34 2 3" xfId="3539" xr:uid="{80D1486B-304D-4D77-BACE-247822D090F3}"/>
    <cellStyle name="Migliaia 34 2 3 2" xfId="5265" xr:uid="{8B3C4948-A275-41CF-8174-470755DB9056}"/>
    <cellStyle name="Migliaia 34 2 3 3" xfId="6462" xr:uid="{85DA57FF-AF8D-4585-9DD3-004730949076}"/>
    <cellStyle name="Migliaia 34 2 4" xfId="5263" xr:uid="{9EB3DDC4-26C7-40AC-866F-1EF68A6B6278}"/>
    <cellStyle name="Migliaia 34 2 5" xfId="6460" xr:uid="{A1797C92-0795-47C5-973F-E0A15B7A587A}"/>
    <cellStyle name="Migliaia 34 2 6" xfId="3537" xr:uid="{F762F256-F5A0-48E0-AD7C-2690A70B9247}"/>
    <cellStyle name="Migliaia 34 3" xfId="411" xr:uid="{00000000-0005-0000-0000-0000B5030000}"/>
    <cellStyle name="Migliaia 34 3 2" xfId="412" xr:uid="{00000000-0005-0000-0000-0000B6030000}"/>
    <cellStyle name="Migliaia 34 3 2 2" xfId="1792" xr:uid="{00000000-0005-0000-0000-0000B7030000}"/>
    <cellStyle name="Migliaia 34 3 2 2 2" xfId="5268" xr:uid="{CE6271D5-C95D-4269-93DB-A7750F3DB6E3}"/>
    <cellStyle name="Migliaia 34 3 2 2 3" xfId="6465" xr:uid="{82ADC557-C383-4EC5-9740-2BF4D3C6DD75}"/>
    <cellStyle name="Migliaia 34 3 2 2 4" xfId="3542" xr:uid="{E07B4949-0749-4A66-A056-E83098480DDB}"/>
    <cellStyle name="Migliaia 34 3 2 3" xfId="5267" xr:uid="{260A6332-73C4-4A96-96DF-E797F51F175D}"/>
    <cellStyle name="Migliaia 34 3 2 4" xfId="6464" xr:uid="{736A85FD-1579-429B-976F-5F5A6C3B3C3C}"/>
    <cellStyle name="Migliaia 34 3 2 5" xfId="3541" xr:uid="{F017704D-067C-4E47-9C86-7BF408B35889}"/>
    <cellStyle name="Migliaia 34 3 3" xfId="3543" xr:uid="{F2FE8A7C-D7E1-453E-A8C1-271A57750029}"/>
    <cellStyle name="Migliaia 34 3 3 2" xfId="5269" xr:uid="{B61D78DF-9D47-44B3-A363-CB2947097F80}"/>
    <cellStyle name="Migliaia 34 3 3 3" xfId="6466" xr:uid="{30B46127-11E3-4D23-A115-8875A05EDFA5}"/>
    <cellStyle name="Migliaia 34 3 4" xfId="3544" xr:uid="{ADABA363-FAB2-4C0E-957F-A52E5AC4DB0A}"/>
    <cellStyle name="Migliaia 34 3 4 2" xfId="5270" xr:uid="{D1793F4F-335D-402A-89BE-7DFA7923982A}"/>
    <cellStyle name="Migliaia 34 3 4 3" xfId="6467" xr:uid="{C055AA84-91EF-4144-9DBE-A57B5618E207}"/>
    <cellStyle name="Migliaia 34 3 5" xfId="3545" xr:uid="{1D8E9405-A699-4036-9CDB-360D68331B24}"/>
    <cellStyle name="Migliaia 34 3 5 2" xfId="5271" xr:uid="{84FDB9C1-29A7-4962-A13C-701B8297EEE1}"/>
    <cellStyle name="Migliaia 34 3 5 3" xfId="6468" xr:uid="{6BE54B96-0C5D-40E6-B975-DBCF9C65414E}"/>
    <cellStyle name="Migliaia 34 3 6" xfId="5266" xr:uid="{18763EDC-4C27-43E4-BB74-325938A534EB}"/>
    <cellStyle name="Migliaia 34 3 7" xfId="6463" xr:uid="{E244BB2C-58A0-45A9-947F-FE9D080E68B2}"/>
    <cellStyle name="Migliaia 34 3 8" xfId="3540" xr:uid="{57F49CDF-D5EC-498E-AEB3-A088D33E8E1B}"/>
    <cellStyle name="Migliaia 34 4" xfId="1793" xr:uid="{00000000-0005-0000-0000-0000B8030000}"/>
    <cellStyle name="Migliaia 34 4 2" xfId="1794" xr:uid="{00000000-0005-0000-0000-0000B9030000}"/>
    <cellStyle name="Migliaia 34 4 2 2" xfId="5273" xr:uid="{5391FA8B-CCCE-4A27-B416-630FF6B5EAD3}"/>
    <cellStyle name="Migliaia 34 4 2 3" xfId="3547" xr:uid="{33F31E3C-F248-4D8E-A31F-6F0760878D8B}"/>
    <cellStyle name="Migliaia 34 4 3" xfId="5272" xr:uid="{F58C1C99-F4DD-4E60-8F93-4974E52AE550}"/>
    <cellStyle name="Migliaia 34 4 4" xfId="6469" xr:uid="{29789B69-C4F4-47EF-BD01-49ABC9CB3BE2}"/>
    <cellStyle name="Migliaia 34 4 5" xfId="3546" xr:uid="{81D3CF87-D62C-4876-ACCA-C9D26F849ED0}"/>
    <cellStyle name="Migliaia 34 5" xfId="1795" xr:uid="{00000000-0005-0000-0000-0000BA030000}"/>
    <cellStyle name="Migliaia 34 5 2" xfId="5274" xr:uid="{FBE8A5E5-C5E3-442B-A100-B86B1FA38481}"/>
    <cellStyle name="Migliaia 34 5 3" xfId="6470" xr:uid="{D2875655-9A19-49BD-B7D3-E1CC7EC27C6D}"/>
    <cellStyle name="Migliaia 34 5 4" xfId="3548" xr:uid="{D194646A-0E18-4E1A-8E48-D1437967D5B9}"/>
    <cellStyle name="Migliaia 34 6" xfId="3549" xr:uid="{A4050135-B0DE-4841-AB5C-AC54FF248931}"/>
    <cellStyle name="Migliaia 34 6 2" xfId="5275" xr:uid="{2B418228-5F27-43B2-B33C-0C35450C61D9}"/>
    <cellStyle name="Migliaia 34 6 3" xfId="6471" xr:uid="{C9CA7FC3-6BC4-49BE-9E41-E066AEB410A7}"/>
    <cellStyle name="Migliaia 34 7" xfId="3550" xr:uid="{A05EB219-69C9-4C79-B9AE-C21992F1CF7C}"/>
    <cellStyle name="Migliaia 34 7 2" xfId="5276" xr:uid="{A4414389-45DD-4A9C-A288-350F9D91AA13}"/>
    <cellStyle name="Migliaia 34 7 3" xfId="6472" xr:uid="{98CCE90A-9C92-410C-84D8-08EC10B6E0C5}"/>
    <cellStyle name="Migliaia 34 8" xfId="3551" xr:uid="{2516E43D-BD86-4BF0-AF11-AE0FECD83967}"/>
    <cellStyle name="Migliaia 34 8 2" xfId="5277" xr:uid="{BA21AC21-14EC-4A6C-A371-5BE7F2FB1F33}"/>
    <cellStyle name="Migliaia 34 8 3" xfId="6473" xr:uid="{9E733782-29FA-4D3A-9EEE-21832632F75D}"/>
    <cellStyle name="Migliaia 34 9" xfId="5262" xr:uid="{07A759CF-0333-432A-A54E-E9C8E9254EEE}"/>
    <cellStyle name="Migliaia 35" xfId="413" xr:uid="{00000000-0005-0000-0000-0000BB030000}"/>
    <cellStyle name="Migliaia 35 10" xfId="6474" xr:uid="{5E8EE2AD-923A-4CF6-A96C-388B3E81A18C}"/>
    <cellStyle name="Migliaia 35 11" xfId="3552" xr:uid="{A2C4153E-04F0-4796-8878-0E68B1BA565A}"/>
    <cellStyle name="Migliaia 35 2" xfId="414" xr:uid="{00000000-0005-0000-0000-0000BC030000}"/>
    <cellStyle name="Migliaia 35 2 2" xfId="1796" xr:uid="{00000000-0005-0000-0000-0000BD030000}"/>
    <cellStyle name="Migliaia 35 2 2 2" xfId="5280" xr:uid="{D91C8997-071C-402F-AF4F-87F3AD810429}"/>
    <cellStyle name="Migliaia 35 2 2 3" xfId="6476" xr:uid="{796E9B4A-A2C7-4A9C-8086-73D6DA79EDC3}"/>
    <cellStyle name="Migliaia 35 2 2 4" xfId="3554" xr:uid="{7611F970-05F1-425C-8D02-A0B4B1BC6A6F}"/>
    <cellStyle name="Migliaia 35 2 3" xfId="3555" xr:uid="{735A83D0-CBDF-4667-901D-3E1301A0BA73}"/>
    <cellStyle name="Migliaia 35 2 3 2" xfId="5281" xr:uid="{9583A51E-53EF-48B4-A43F-397081413C15}"/>
    <cellStyle name="Migliaia 35 2 3 3" xfId="6477" xr:uid="{E4706E82-4662-47FE-8449-97DC14D5B5E1}"/>
    <cellStyle name="Migliaia 35 2 4" xfId="5279" xr:uid="{0A098892-74DA-46E1-A4A8-3FB79835AA39}"/>
    <cellStyle name="Migliaia 35 2 5" xfId="6475" xr:uid="{0D91610C-F8B9-4AC7-9F51-362E6C89B5A8}"/>
    <cellStyle name="Migliaia 35 2 6" xfId="3553" xr:uid="{BC481983-8460-4ED6-9994-A4677B75F917}"/>
    <cellStyle name="Migliaia 35 3" xfId="415" xr:uid="{00000000-0005-0000-0000-0000BE030000}"/>
    <cellStyle name="Migliaia 35 3 2" xfId="416" xr:uid="{00000000-0005-0000-0000-0000BF030000}"/>
    <cellStyle name="Migliaia 35 3 2 2" xfId="1797" xr:uid="{00000000-0005-0000-0000-0000C0030000}"/>
    <cellStyle name="Migliaia 35 3 2 2 2" xfId="5284" xr:uid="{570125C3-CC86-4BCF-B664-273222561AEE}"/>
    <cellStyle name="Migliaia 35 3 2 2 3" xfId="6480" xr:uid="{9B33733F-A593-4818-8B26-09BC9DC3A15A}"/>
    <cellStyle name="Migliaia 35 3 2 2 4" xfId="3558" xr:uid="{7192D9CE-6817-4368-B7FC-DF236BCB5CC6}"/>
    <cellStyle name="Migliaia 35 3 2 3" xfId="5283" xr:uid="{C3B91AD6-33D9-4309-A84F-799EAC910A24}"/>
    <cellStyle name="Migliaia 35 3 2 4" xfId="6479" xr:uid="{20EC5247-241C-4755-B152-807B10BB5ABC}"/>
    <cellStyle name="Migliaia 35 3 2 5" xfId="3557" xr:uid="{907C28ED-FB7C-4729-9A5F-F91596411BAE}"/>
    <cellStyle name="Migliaia 35 3 3" xfId="3559" xr:uid="{15C9D1D6-1E45-48B7-B6D0-871E1A37F4C2}"/>
    <cellStyle name="Migliaia 35 3 3 2" xfId="5285" xr:uid="{41350FFC-E556-4B1B-B643-048B7F3C072E}"/>
    <cellStyle name="Migliaia 35 3 3 3" xfId="6481" xr:uid="{7D094722-9405-4B87-82ED-10BEBB473D78}"/>
    <cellStyle name="Migliaia 35 3 4" xfId="3560" xr:uid="{026C782B-B3F2-48E6-B83F-B81CB8D89739}"/>
    <cellStyle name="Migliaia 35 3 4 2" xfId="5286" xr:uid="{B1E29D61-DE77-4BD6-9C5E-F7EE617B107B}"/>
    <cellStyle name="Migliaia 35 3 4 3" xfId="6482" xr:uid="{3446D2A1-9AC9-46EC-997B-9A9C322BFCD3}"/>
    <cellStyle name="Migliaia 35 3 5" xfId="3561" xr:uid="{B4F849FC-050E-4514-B6E4-74168CA38B70}"/>
    <cellStyle name="Migliaia 35 3 5 2" xfId="5287" xr:uid="{0BAFE2FF-10D4-4B16-88B3-962F82116B89}"/>
    <cellStyle name="Migliaia 35 3 5 3" xfId="6483" xr:uid="{DCC83E0A-9A97-4FCF-BA66-CC94918B4637}"/>
    <cellStyle name="Migliaia 35 3 6" xfId="5282" xr:uid="{BE78F124-8B25-41F5-A3EF-D4EF92B265A1}"/>
    <cellStyle name="Migliaia 35 3 7" xfId="6478" xr:uid="{237DE95D-F5CE-4177-A7D8-B927A2BC9E1D}"/>
    <cellStyle name="Migliaia 35 3 8" xfId="3556" xr:uid="{4AECCE64-16B2-46E3-88B0-0BD6CBD9F63E}"/>
    <cellStyle name="Migliaia 35 4" xfId="1798" xr:uid="{00000000-0005-0000-0000-0000C1030000}"/>
    <cellStyle name="Migliaia 35 4 2" xfId="1799" xr:uid="{00000000-0005-0000-0000-0000C2030000}"/>
    <cellStyle name="Migliaia 35 4 2 2" xfId="5289" xr:uid="{7848695C-ECCE-4133-8BC8-AE2D67432229}"/>
    <cellStyle name="Migliaia 35 4 2 3" xfId="3563" xr:uid="{E3885CA7-82BD-4991-A92A-BEE827196074}"/>
    <cellStyle name="Migliaia 35 4 3" xfId="5288" xr:uid="{97B5094E-FB7B-4427-9611-1CD9843CEDFD}"/>
    <cellStyle name="Migliaia 35 4 4" xfId="6484" xr:uid="{03028360-F389-4780-A21B-2C58F25508E1}"/>
    <cellStyle name="Migliaia 35 4 5" xfId="3562" xr:uid="{5331AEFE-0062-4961-899E-699C25E80013}"/>
    <cellStyle name="Migliaia 35 5" xfId="1800" xr:uid="{00000000-0005-0000-0000-0000C3030000}"/>
    <cellStyle name="Migliaia 35 5 2" xfId="5290" xr:uid="{BD88701B-2CC5-4E4A-8336-E885E75F2187}"/>
    <cellStyle name="Migliaia 35 5 3" xfId="6485" xr:uid="{EE76A570-0496-40AC-AA55-E50AC5AA6363}"/>
    <cellStyle name="Migliaia 35 5 4" xfId="3564" xr:uid="{94374BC8-007D-4B93-9748-A5CAC2297803}"/>
    <cellStyle name="Migliaia 35 6" xfId="3565" xr:uid="{0C2A6FD4-6854-4ED7-8030-75CD32492CDE}"/>
    <cellStyle name="Migliaia 35 6 2" xfId="5291" xr:uid="{48607B30-DF11-4331-9593-06FDFE3EE885}"/>
    <cellStyle name="Migliaia 35 6 3" xfId="6486" xr:uid="{DC451F01-9A36-4B6E-85B0-9E9047F31AC1}"/>
    <cellStyle name="Migliaia 35 7" xfId="3566" xr:uid="{09736CBB-06E8-43BD-945A-6FDFEDEDB61E}"/>
    <cellStyle name="Migliaia 35 7 2" xfId="5292" xr:uid="{F175D549-3DF5-4C55-BECA-344628AB40D4}"/>
    <cellStyle name="Migliaia 35 7 3" xfId="6487" xr:uid="{31551E26-229C-4694-A2D1-5E7FBB850269}"/>
    <cellStyle name="Migliaia 35 8" xfId="3567" xr:uid="{AE5B4270-ADF2-4249-B464-25000DD77339}"/>
    <cellStyle name="Migliaia 35 8 2" xfId="5293" xr:uid="{C91E9C74-18BE-4FA0-B260-D93822CA9336}"/>
    <cellStyle name="Migliaia 35 8 3" xfId="6488" xr:uid="{056436A4-BC54-48D1-BF1D-920FF474E682}"/>
    <cellStyle name="Migliaia 35 9" xfId="5278" xr:uid="{E787675B-E37C-4085-B9D5-680642A3BCB9}"/>
    <cellStyle name="Migliaia 36" xfId="417" xr:uid="{00000000-0005-0000-0000-0000C4030000}"/>
    <cellStyle name="Migliaia 36 10" xfId="6489" xr:uid="{4EBF4E20-80F2-4EFB-B5A1-5DB72C738E78}"/>
    <cellStyle name="Migliaia 36 11" xfId="3568" xr:uid="{58C08506-521C-4522-812C-5607456F48EC}"/>
    <cellStyle name="Migliaia 36 2" xfId="418" xr:uid="{00000000-0005-0000-0000-0000C5030000}"/>
    <cellStyle name="Migliaia 36 2 2" xfId="1801" xr:uid="{00000000-0005-0000-0000-0000C6030000}"/>
    <cellStyle name="Migliaia 36 2 2 2" xfId="5296" xr:uid="{87AB162F-C46D-4D3E-9D83-23DF47E7BF86}"/>
    <cellStyle name="Migliaia 36 2 2 3" xfId="6491" xr:uid="{79B82C90-20C7-43F5-A25A-6BB448AFF5C5}"/>
    <cellStyle name="Migliaia 36 2 2 4" xfId="3570" xr:uid="{B6888A4E-D4EF-4401-B7E7-4950A8660E79}"/>
    <cellStyle name="Migliaia 36 2 3" xfId="3571" xr:uid="{8094135A-E435-4DA3-AA1A-041A3D620BE6}"/>
    <cellStyle name="Migliaia 36 2 3 2" xfId="5297" xr:uid="{9113FBDD-7221-4DC3-A464-F40898443AB4}"/>
    <cellStyle name="Migliaia 36 2 3 3" xfId="6492" xr:uid="{5876BC9E-63CF-427D-BDF3-1400CC098E78}"/>
    <cellStyle name="Migliaia 36 2 4" xfId="5295" xr:uid="{0384A640-D228-4056-99ED-66E3F6E79D3E}"/>
    <cellStyle name="Migliaia 36 2 5" xfId="6490" xr:uid="{EC78BB23-7BE4-4354-A845-48A8F1BB148E}"/>
    <cellStyle name="Migliaia 36 2 6" xfId="3569" xr:uid="{6CD0B3D0-A4CE-4EDF-B1C6-2FA6BBC8FAE6}"/>
    <cellStyle name="Migliaia 36 3" xfId="419" xr:uid="{00000000-0005-0000-0000-0000C7030000}"/>
    <cellStyle name="Migliaia 36 3 2" xfId="420" xr:uid="{00000000-0005-0000-0000-0000C8030000}"/>
    <cellStyle name="Migliaia 36 3 2 2" xfId="1802" xr:uid="{00000000-0005-0000-0000-0000C9030000}"/>
    <cellStyle name="Migliaia 36 3 2 2 2" xfId="5300" xr:uid="{A68C6E22-AFB7-4031-B00E-51E5168B3A9A}"/>
    <cellStyle name="Migliaia 36 3 2 2 3" xfId="6495" xr:uid="{992A68F2-B6EC-4E0D-8040-E303B710EE84}"/>
    <cellStyle name="Migliaia 36 3 2 2 4" xfId="3574" xr:uid="{337A7159-65BB-44AF-B25E-1C075E098118}"/>
    <cellStyle name="Migliaia 36 3 2 3" xfId="5299" xr:uid="{4154503D-E0A1-442E-B8FA-37ACEAAF403B}"/>
    <cellStyle name="Migliaia 36 3 2 4" xfId="6494" xr:uid="{579800BC-9E19-4ECE-B2ED-51F95B17AFCE}"/>
    <cellStyle name="Migliaia 36 3 2 5" xfId="3573" xr:uid="{D32DA5F0-6200-40A4-A83D-F8DC007C46F0}"/>
    <cellStyle name="Migliaia 36 3 3" xfId="3575" xr:uid="{1DBB7E85-626C-42CC-8543-D54BD0C386D4}"/>
    <cellStyle name="Migliaia 36 3 3 2" xfId="5301" xr:uid="{3A0810FC-82D8-485D-B108-E6ABE8150B57}"/>
    <cellStyle name="Migliaia 36 3 3 3" xfId="6496" xr:uid="{03093440-5518-4180-BE9E-119CCD99DE4E}"/>
    <cellStyle name="Migliaia 36 3 4" xfId="3576" xr:uid="{3C366B86-3260-4393-BB3C-3852064D4B57}"/>
    <cellStyle name="Migliaia 36 3 4 2" xfId="5302" xr:uid="{DF2916DD-A922-4D44-A80D-B4559848DC9B}"/>
    <cellStyle name="Migliaia 36 3 4 3" xfId="6497" xr:uid="{85C9C61A-2BBB-452B-8B33-44913060BCB7}"/>
    <cellStyle name="Migliaia 36 3 5" xfId="3577" xr:uid="{E32069A4-8CE1-46AE-9FBF-9A8E9DA3F600}"/>
    <cellStyle name="Migliaia 36 3 5 2" xfId="5303" xr:uid="{07FD3BAC-84CC-4A28-A924-DB3C71700492}"/>
    <cellStyle name="Migliaia 36 3 5 3" xfId="6498" xr:uid="{90C877CF-C853-43BF-B00E-2D9D705D00BC}"/>
    <cellStyle name="Migliaia 36 3 6" xfId="5298" xr:uid="{5ACC02D6-41A4-4405-8785-70D55A2359E1}"/>
    <cellStyle name="Migliaia 36 3 7" xfId="6493" xr:uid="{F1B11BC4-F524-4F0C-A10F-DDA2BEBFAC9B}"/>
    <cellStyle name="Migliaia 36 3 8" xfId="3572" xr:uid="{C7D91E42-3FF5-4A73-83A9-C67D74F13EC0}"/>
    <cellStyle name="Migliaia 36 4" xfId="1803" xr:uid="{00000000-0005-0000-0000-0000CA030000}"/>
    <cellStyle name="Migliaia 36 4 2" xfId="1804" xr:uid="{00000000-0005-0000-0000-0000CB030000}"/>
    <cellStyle name="Migliaia 36 4 2 2" xfId="5305" xr:uid="{4C27EBBB-E07F-4F03-A5E2-C47F22F7B4F7}"/>
    <cellStyle name="Migliaia 36 4 2 3" xfId="3579" xr:uid="{FFA56A31-073A-42D4-94F7-8AFDEAF08229}"/>
    <cellStyle name="Migliaia 36 4 3" xfId="5304" xr:uid="{04A047A6-60DC-4221-913F-711DDFC82C1D}"/>
    <cellStyle name="Migliaia 36 4 4" xfId="6499" xr:uid="{2371A2A9-4FF4-45B4-9770-B967FD6D8E6A}"/>
    <cellStyle name="Migliaia 36 4 5" xfId="3578" xr:uid="{F9AA01AE-88FD-4C30-BEF5-6D24043AF8BC}"/>
    <cellStyle name="Migliaia 36 5" xfId="1805" xr:uid="{00000000-0005-0000-0000-0000CC030000}"/>
    <cellStyle name="Migliaia 36 5 2" xfId="5306" xr:uid="{4BC4A867-7D47-4266-9728-4BDF865F37A1}"/>
    <cellStyle name="Migliaia 36 5 3" xfId="6500" xr:uid="{747066F0-0D64-4EC6-8F0A-183D25CF3671}"/>
    <cellStyle name="Migliaia 36 5 4" xfId="3580" xr:uid="{3D9BAEAD-E674-40AC-9B34-CE5272E330D9}"/>
    <cellStyle name="Migliaia 36 6" xfId="3581" xr:uid="{BB9235FF-92E6-4168-97DE-F41796DD3032}"/>
    <cellStyle name="Migliaia 36 6 2" xfId="5307" xr:uid="{67C26097-025A-4754-A399-4B074F221E18}"/>
    <cellStyle name="Migliaia 36 6 3" xfId="6501" xr:uid="{A8A0AA72-F6F5-49FD-94A3-6D9B0CBF231B}"/>
    <cellStyle name="Migliaia 36 7" xfId="3582" xr:uid="{61739952-4064-4808-9757-65E5E90FBEC2}"/>
    <cellStyle name="Migliaia 36 7 2" xfId="5308" xr:uid="{ED0397CF-208D-4E91-B0F8-B8E82CF5DF7D}"/>
    <cellStyle name="Migliaia 36 7 3" xfId="6502" xr:uid="{B1BB469F-19E8-4904-9EE7-BB6B956165D6}"/>
    <cellStyle name="Migliaia 36 8" xfId="3583" xr:uid="{AB7180A6-D0F5-4936-B9C1-AB924464F74F}"/>
    <cellStyle name="Migliaia 36 8 2" xfId="5309" xr:uid="{AEEE28A9-90E7-4025-9768-788E8A652403}"/>
    <cellStyle name="Migliaia 36 8 3" xfId="6503" xr:uid="{CE04CBE6-711D-4ECD-B1E7-27330BE3B977}"/>
    <cellStyle name="Migliaia 36 9" xfId="5294" xr:uid="{908F6743-7398-441C-BCCF-7466FFF2F25A}"/>
    <cellStyle name="Migliaia 37" xfId="421" xr:uid="{00000000-0005-0000-0000-0000CD030000}"/>
    <cellStyle name="Migliaia 37 10" xfId="6504" xr:uid="{DAB6754C-D5FB-4380-84F2-122510FAE791}"/>
    <cellStyle name="Migliaia 37 11" xfId="3584" xr:uid="{164A2796-BF50-4436-B974-8F980D629A6B}"/>
    <cellStyle name="Migliaia 37 2" xfId="422" xr:uid="{00000000-0005-0000-0000-0000CE030000}"/>
    <cellStyle name="Migliaia 37 2 2" xfId="1806" xr:uid="{00000000-0005-0000-0000-0000CF030000}"/>
    <cellStyle name="Migliaia 37 2 2 2" xfId="5312" xr:uid="{2EA2F902-8A93-45B4-A343-418E2501A6AD}"/>
    <cellStyle name="Migliaia 37 2 2 3" xfId="6506" xr:uid="{FE1740C6-2915-4AE6-A3C6-7EBC8AB2E9AF}"/>
    <cellStyle name="Migliaia 37 2 2 4" xfId="3586" xr:uid="{A5DB753B-5EB7-4ABB-952A-66E680BD7D2E}"/>
    <cellStyle name="Migliaia 37 2 3" xfId="3587" xr:uid="{9873D394-9284-4FD6-AF88-63D85ABAAD83}"/>
    <cellStyle name="Migliaia 37 2 3 2" xfId="5313" xr:uid="{3ED5EE35-2228-4F70-9032-FEDBF41C6335}"/>
    <cellStyle name="Migliaia 37 2 3 3" xfId="6507" xr:uid="{7F725647-5273-45EE-8507-5F914C884808}"/>
    <cellStyle name="Migliaia 37 2 4" xfId="5311" xr:uid="{12A1CD4E-3F47-4433-9518-92899C88E883}"/>
    <cellStyle name="Migliaia 37 2 5" xfId="6505" xr:uid="{A4CD483B-6536-46EB-8935-57D93CB865A4}"/>
    <cellStyle name="Migliaia 37 2 6" xfId="3585" xr:uid="{7C5F6C24-B937-48DF-B453-4692D87A0487}"/>
    <cellStyle name="Migliaia 37 3" xfId="423" xr:uid="{00000000-0005-0000-0000-0000D0030000}"/>
    <cellStyle name="Migliaia 37 3 2" xfId="424" xr:uid="{00000000-0005-0000-0000-0000D1030000}"/>
    <cellStyle name="Migliaia 37 3 2 2" xfId="1807" xr:uid="{00000000-0005-0000-0000-0000D2030000}"/>
    <cellStyle name="Migliaia 37 3 2 2 2" xfId="5316" xr:uid="{87EE64E5-91FF-43B8-BAEE-BE8CE1934248}"/>
    <cellStyle name="Migliaia 37 3 2 2 3" xfId="6510" xr:uid="{FAA0FEEC-19B3-4023-936F-D1204396B11B}"/>
    <cellStyle name="Migliaia 37 3 2 2 4" xfId="3590" xr:uid="{E0FC737A-4D35-4506-8760-4ED833FEB3EC}"/>
    <cellStyle name="Migliaia 37 3 2 3" xfId="5315" xr:uid="{1C742278-59F5-4B53-A16B-55FB25128645}"/>
    <cellStyle name="Migliaia 37 3 2 4" xfId="6509" xr:uid="{39BF6808-4C02-478E-BDE4-E06578C67C33}"/>
    <cellStyle name="Migliaia 37 3 2 5" xfId="3589" xr:uid="{BFDC1F5E-7631-4531-B37C-F262F86C2C60}"/>
    <cellStyle name="Migliaia 37 3 3" xfId="3591" xr:uid="{9B6E9A63-3182-4AB0-99E9-04937A8A4DB2}"/>
    <cellStyle name="Migliaia 37 3 3 2" xfId="5317" xr:uid="{6DC48385-B9A6-45BB-B07A-198A39B3766A}"/>
    <cellStyle name="Migliaia 37 3 3 3" xfId="6511" xr:uid="{83A67CBE-B313-4F2A-94B1-631C38B1B45E}"/>
    <cellStyle name="Migliaia 37 3 4" xfId="3592" xr:uid="{B559AC98-DD11-47FA-8A39-E1C627F183A0}"/>
    <cellStyle name="Migliaia 37 3 4 2" xfId="5318" xr:uid="{004889BF-014B-45DB-BEE1-3AADB29A83BF}"/>
    <cellStyle name="Migliaia 37 3 4 3" xfId="6512" xr:uid="{7BC5C860-3C99-4435-8A0B-F77CE98200F6}"/>
    <cellStyle name="Migliaia 37 3 5" xfId="3593" xr:uid="{0651C7D5-50C4-4BF6-9423-2C40D079AB05}"/>
    <cellStyle name="Migliaia 37 3 5 2" xfId="5319" xr:uid="{9502462D-35B8-4D29-84B7-A0400B90E7F4}"/>
    <cellStyle name="Migliaia 37 3 5 3" xfId="6513" xr:uid="{34C96F0E-1D13-4B21-810A-74F7ED7010C9}"/>
    <cellStyle name="Migliaia 37 3 6" xfId="5314" xr:uid="{D9989055-3376-4BB0-B008-BFBE40D1B367}"/>
    <cellStyle name="Migliaia 37 3 7" xfId="6508" xr:uid="{9F642E4B-BEB3-4922-BE23-2E830ADD1472}"/>
    <cellStyle name="Migliaia 37 3 8" xfId="3588" xr:uid="{D9A509CE-B803-4352-9697-99228A313C01}"/>
    <cellStyle name="Migliaia 37 4" xfId="1808" xr:uid="{00000000-0005-0000-0000-0000D3030000}"/>
    <cellStyle name="Migliaia 37 4 2" xfId="1809" xr:uid="{00000000-0005-0000-0000-0000D4030000}"/>
    <cellStyle name="Migliaia 37 4 2 2" xfId="5321" xr:uid="{46A48FF8-4845-4102-BBE7-7B8BF93B2077}"/>
    <cellStyle name="Migliaia 37 4 2 3" xfId="3595" xr:uid="{36F591D5-2E96-458D-9412-0D3B3FDD323D}"/>
    <cellStyle name="Migliaia 37 4 3" xfId="5320" xr:uid="{3BA4C93B-2C92-43E1-9659-2D78C6001A17}"/>
    <cellStyle name="Migliaia 37 4 4" xfId="6514" xr:uid="{AF797D48-E244-42F5-B7C7-6A7335A4073A}"/>
    <cellStyle name="Migliaia 37 4 5" xfId="3594" xr:uid="{9726D3E7-8F96-474D-AD88-0D141BB704AB}"/>
    <cellStyle name="Migliaia 37 5" xfId="1810" xr:uid="{00000000-0005-0000-0000-0000D5030000}"/>
    <cellStyle name="Migliaia 37 5 2" xfId="5322" xr:uid="{040770B9-B15F-4948-8884-B33003DC9FFD}"/>
    <cellStyle name="Migliaia 37 5 3" xfId="6515" xr:uid="{5B513201-78C3-4B3D-9F88-9D484743C8D1}"/>
    <cellStyle name="Migliaia 37 5 4" xfId="3596" xr:uid="{D1C469AE-757A-4D31-AC85-B1CAA0F1EAFD}"/>
    <cellStyle name="Migliaia 37 6" xfId="3597" xr:uid="{02D50670-B404-4218-B08C-DBEB9951C656}"/>
    <cellStyle name="Migliaia 37 6 2" xfId="5323" xr:uid="{5881A6B7-A243-40C4-A965-4FE26DC4E963}"/>
    <cellStyle name="Migliaia 37 6 3" xfId="6516" xr:uid="{350D6510-8676-4186-9243-D53DB5CF346F}"/>
    <cellStyle name="Migliaia 37 7" xfId="3598" xr:uid="{075E0A5D-AAA2-4127-AEBB-09EDFA6C3BDB}"/>
    <cellStyle name="Migliaia 37 7 2" xfId="5324" xr:uid="{359A1158-A60E-464F-B1F9-38CFF9239C04}"/>
    <cellStyle name="Migliaia 37 7 3" xfId="6517" xr:uid="{03E3F660-1EFB-499D-96FB-579A48D45FEB}"/>
    <cellStyle name="Migliaia 37 8" xfId="3599" xr:uid="{C232DE7B-EDEF-4B38-A92D-1632F8464D75}"/>
    <cellStyle name="Migliaia 37 8 2" xfId="5325" xr:uid="{AA51008E-09DE-44DB-882F-6BFF0AF4715E}"/>
    <cellStyle name="Migliaia 37 8 3" xfId="6518" xr:uid="{A9B3D9D6-843A-4639-81FD-39BEF1E1E66E}"/>
    <cellStyle name="Migliaia 37 9" xfId="5310" xr:uid="{7F867A6E-AB34-4652-8106-6FDAE61C35E0}"/>
    <cellStyle name="Migliaia 38" xfId="425" xr:uid="{00000000-0005-0000-0000-0000D6030000}"/>
    <cellStyle name="Migliaia 38 10" xfId="6519" xr:uid="{48F4F792-D39C-4989-9355-B09A28869061}"/>
    <cellStyle name="Migliaia 38 11" xfId="3600" xr:uid="{F0B5EB3C-E4AA-4AAA-9BDD-ACD6991327DA}"/>
    <cellStyle name="Migliaia 38 2" xfId="426" xr:uid="{00000000-0005-0000-0000-0000D7030000}"/>
    <cellStyle name="Migliaia 38 2 2" xfId="1811" xr:uid="{00000000-0005-0000-0000-0000D8030000}"/>
    <cellStyle name="Migliaia 38 2 2 2" xfId="5328" xr:uid="{EA6AC698-C72B-42AE-B749-E09E27789715}"/>
    <cellStyle name="Migliaia 38 2 2 3" xfId="6521" xr:uid="{CD35BAC1-E071-40B0-A89C-05193445CCB9}"/>
    <cellStyle name="Migliaia 38 2 2 4" xfId="3602" xr:uid="{CC8288F0-74CA-4DCB-92C2-909A5BE87EA2}"/>
    <cellStyle name="Migliaia 38 2 3" xfId="3603" xr:uid="{F7D50DF9-C34C-4F60-B22D-FBDB90820433}"/>
    <cellStyle name="Migliaia 38 2 3 2" xfId="5329" xr:uid="{EB225DAB-FB4F-43FE-9F17-4692AF62927E}"/>
    <cellStyle name="Migliaia 38 2 3 3" xfId="6522" xr:uid="{B92EC2F4-C659-4FB9-83F3-703DBC26EF7A}"/>
    <cellStyle name="Migliaia 38 2 4" xfId="5327" xr:uid="{6C77A039-D1A1-4D5F-BE0C-59947A39F44F}"/>
    <cellStyle name="Migliaia 38 2 5" xfId="6520" xr:uid="{ABFE1193-C612-426D-867C-EC04DF7370FB}"/>
    <cellStyle name="Migliaia 38 2 6" xfId="3601" xr:uid="{95445A0F-9632-4D42-B07B-A3AFF2B045EA}"/>
    <cellStyle name="Migliaia 38 3" xfId="427" xr:uid="{00000000-0005-0000-0000-0000D9030000}"/>
    <cellStyle name="Migliaia 38 3 2" xfId="428" xr:uid="{00000000-0005-0000-0000-0000DA030000}"/>
    <cellStyle name="Migliaia 38 3 2 2" xfId="1812" xr:uid="{00000000-0005-0000-0000-0000DB030000}"/>
    <cellStyle name="Migliaia 38 3 2 2 2" xfId="5332" xr:uid="{D0CE1583-2C21-4DBD-9FB4-9A9091181EAD}"/>
    <cellStyle name="Migliaia 38 3 2 2 3" xfId="6525" xr:uid="{5B73C05B-34B4-4EB1-A292-409472A35D68}"/>
    <cellStyle name="Migliaia 38 3 2 2 4" xfId="3606" xr:uid="{A93408DE-FA5A-4202-9595-2A0110C15F82}"/>
    <cellStyle name="Migliaia 38 3 2 3" xfId="5331" xr:uid="{91F9B1FE-73FF-42E9-95C0-24CCA9077C54}"/>
    <cellStyle name="Migliaia 38 3 2 4" xfId="6524" xr:uid="{0EB52077-972D-45EE-9F75-01F143972C94}"/>
    <cellStyle name="Migliaia 38 3 2 5" xfId="3605" xr:uid="{0F78C155-B81C-4F41-A033-9A773CB9F65C}"/>
    <cellStyle name="Migliaia 38 3 3" xfId="3607" xr:uid="{E6DD005A-9134-476D-B762-83809B5FBFBE}"/>
    <cellStyle name="Migliaia 38 3 3 2" xfId="5333" xr:uid="{4BC41AA1-D181-4A6D-A385-A576B2EDBB0E}"/>
    <cellStyle name="Migliaia 38 3 3 3" xfId="6526" xr:uid="{E5CDDE51-A4DF-4806-8F58-52B864150B4F}"/>
    <cellStyle name="Migliaia 38 3 4" xfId="3608" xr:uid="{03636019-356D-450C-A339-43049776B7D5}"/>
    <cellStyle name="Migliaia 38 3 4 2" xfId="5334" xr:uid="{38D61A6A-5CDF-45B8-811B-E12970FB7DD6}"/>
    <cellStyle name="Migliaia 38 3 4 3" xfId="6527" xr:uid="{CCC29080-2494-4314-96D0-464D4B1845A2}"/>
    <cellStyle name="Migliaia 38 3 5" xfId="3609" xr:uid="{D2132C9F-5EC5-40E6-9013-33262637A7BA}"/>
    <cellStyle name="Migliaia 38 3 5 2" xfId="5335" xr:uid="{B2395656-4B00-4F69-B8AF-4BAF0CC926E9}"/>
    <cellStyle name="Migliaia 38 3 5 3" xfId="6528" xr:uid="{C8039125-AF5B-4875-829B-C2D9E880EA80}"/>
    <cellStyle name="Migliaia 38 3 6" xfId="5330" xr:uid="{A28B5CC7-EC12-40AB-B727-2D07B696D258}"/>
    <cellStyle name="Migliaia 38 3 7" xfId="6523" xr:uid="{02543DDF-E2DA-4DFB-8B39-CD37854D65A4}"/>
    <cellStyle name="Migliaia 38 3 8" xfId="3604" xr:uid="{083DEB44-C1CA-4EAD-A030-BFAC9415BB9F}"/>
    <cellStyle name="Migliaia 38 4" xfId="1813" xr:uid="{00000000-0005-0000-0000-0000DC030000}"/>
    <cellStyle name="Migliaia 38 4 2" xfId="1814" xr:uid="{00000000-0005-0000-0000-0000DD030000}"/>
    <cellStyle name="Migliaia 38 4 2 2" xfId="5337" xr:uid="{4F97117D-5AC0-481C-B2C9-77B914E2198B}"/>
    <cellStyle name="Migliaia 38 4 2 3" xfId="3611" xr:uid="{DD482E3B-6EB1-4AA9-BF95-F73D1E49A9B3}"/>
    <cellStyle name="Migliaia 38 4 3" xfId="5336" xr:uid="{3900A934-2117-4FC1-BBE5-CB392DBCE2C7}"/>
    <cellStyle name="Migliaia 38 4 4" xfId="6529" xr:uid="{9ADE9208-CFC7-46FA-8603-393658F63F30}"/>
    <cellStyle name="Migliaia 38 4 5" xfId="3610" xr:uid="{CBD67DC0-37CA-4186-8127-0777D4535373}"/>
    <cellStyle name="Migliaia 38 5" xfId="1815" xr:uid="{00000000-0005-0000-0000-0000DE030000}"/>
    <cellStyle name="Migliaia 38 5 2" xfId="5338" xr:uid="{3AB354CE-116D-422B-8ACC-9C145B8CCEE6}"/>
    <cellStyle name="Migliaia 38 5 3" xfId="6530" xr:uid="{4B086269-5CD7-46FC-88C3-D86EE7F5E3C8}"/>
    <cellStyle name="Migliaia 38 5 4" xfId="3612" xr:uid="{77423CE8-20EA-4637-92C3-33DFA38E2407}"/>
    <cellStyle name="Migliaia 38 6" xfId="3613" xr:uid="{2432D56B-EABC-460A-9C46-0DDD26E30DDA}"/>
    <cellStyle name="Migliaia 38 6 2" xfId="5339" xr:uid="{2DDFE5EF-3994-4CDF-902B-F43901D5D494}"/>
    <cellStyle name="Migliaia 38 6 3" xfId="6531" xr:uid="{A985C821-2329-4D1E-8BBA-BEBF2DCFCFDC}"/>
    <cellStyle name="Migliaia 38 7" xfId="3614" xr:uid="{5B712389-F75E-48E9-9F97-FDA680FC2D5B}"/>
    <cellStyle name="Migliaia 38 7 2" xfId="5340" xr:uid="{CE2A1AFF-8F65-4D9F-B01C-ED7ECCE7CB48}"/>
    <cellStyle name="Migliaia 38 7 3" xfId="6532" xr:uid="{8C96FD05-2175-42F0-B465-9A60BA25F179}"/>
    <cellStyle name="Migliaia 38 8" xfId="3615" xr:uid="{FEC2D15C-2EC3-435B-B5CE-C45E47472578}"/>
    <cellStyle name="Migliaia 38 8 2" xfId="5341" xr:uid="{42294420-5BEF-4D46-B74F-ABEAC6D40298}"/>
    <cellStyle name="Migliaia 38 8 3" xfId="6533" xr:uid="{CB580AB0-2084-416E-A6C7-8C65823827ED}"/>
    <cellStyle name="Migliaia 38 9" xfId="5326" xr:uid="{FFABC888-0373-4DA5-9D10-C3F0132A77DA}"/>
    <cellStyle name="Migliaia 39" xfId="429" xr:uid="{00000000-0005-0000-0000-0000DF030000}"/>
    <cellStyle name="Migliaia 39 10" xfId="6534" xr:uid="{CFC2E287-C38C-4918-86C7-3ABD9EA5D7EF}"/>
    <cellStyle name="Migliaia 39 11" xfId="3616" xr:uid="{4DF7559D-8ACB-46A8-A601-C3870FEBD4B5}"/>
    <cellStyle name="Migliaia 39 2" xfId="430" xr:uid="{00000000-0005-0000-0000-0000E0030000}"/>
    <cellStyle name="Migliaia 39 2 2" xfId="1816" xr:uid="{00000000-0005-0000-0000-0000E1030000}"/>
    <cellStyle name="Migliaia 39 2 2 2" xfId="5344" xr:uid="{4EEF8358-44C1-4910-815E-9E9540C6B007}"/>
    <cellStyle name="Migliaia 39 2 2 3" xfId="6536" xr:uid="{02EB63FC-9469-4416-ACE2-59A140F48404}"/>
    <cellStyle name="Migliaia 39 2 2 4" xfId="3618" xr:uid="{F25BBBD6-FD29-41D9-94DA-E5DD52922C08}"/>
    <cellStyle name="Migliaia 39 2 3" xfId="3619" xr:uid="{1385B6D2-D70A-416A-80D4-50E6D9CABB6A}"/>
    <cellStyle name="Migliaia 39 2 3 2" xfId="5345" xr:uid="{7E5B0DCB-5B81-4FF9-873F-919D92038554}"/>
    <cellStyle name="Migliaia 39 2 3 3" xfId="6537" xr:uid="{48A1327F-BAEF-4FBC-BC9A-6A99552285DF}"/>
    <cellStyle name="Migliaia 39 2 4" xfId="5343" xr:uid="{0017A008-D53C-4605-8121-AEFAA5FC2D95}"/>
    <cellStyle name="Migliaia 39 2 5" xfId="6535" xr:uid="{47C8FCE7-CD69-453A-8748-D9E240DE063B}"/>
    <cellStyle name="Migliaia 39 2 6" xfId="3617" xr:uid="{DC7BE60A-9252-4E57-8C45-E0934247A5F6}"/>
    <cellStyle name="Migliaia 39 3" xfId="431" xr:uid="{00000000-0005-0000-0000-0000E2030000}"/>
    <cellStyle name="Migliaia 39 3 2" xfId="432" xr:uid="{00000000-0005-0000-0000-0000E3030000}"/>
    <cellStyle name="Migliaia 39 3 2 2" xfId="1817" xr:uid="{00000000-0005-0000-0000-0000E4030000}"/>
    <cellStyle name="Migliaia 39 3 2 2 2" xfId="5348" xr:uid="{DA376E34-C122-4C97-970E-21CD391347C1}"/>
    <cellStyle name="Migliaia 39 3 2 2 3" xfId="6540" xr:uid="{263F1D12-AF9B-4129-8A1E-D06510094D81}"/>
    <cellStyle name="Migliaia 39 3 2 2 4" xfId="3622" xr:uid="{59FABD8E-0803-4D4D-B625-7CBAF1602C2F}"/>
    <cellStyle name="Migliaia 39 3 2 3" xfId="5347" xr:uid="{2AD8AE99-A637-4AC3-8F3E-2F9D4FCB2364}"/>
    <cellStyle name="Migliaia 39 3 2 4" xfId="6539" xr:uid="{8549E9DB-8819-4648-82CF-A7F4713ABB64}"/>
    <cellStyle name="Migliaia 39 3 2 5" xfId="3621" xr:uid="{2DEF76CC-2892-4195-8E8D-6DC5B9E884B1}"/>
    <cellStyle name="Migliaia 39 3 3" xfId="3623" xr:uid="{014A9E13-49C7-40AB-9415-918FFDBA1DC0}"/>
    <cellStyle name="Migliaia 39 3 3 2" xfId="5349" xr:uid="{513ED7CB-8380-4F80-BA36-2335FD42EE8B}"/>
    <cellStyle name="Migliaia 39 3 3 3" xfId="6541" xr:uid="{176F2416-6811-4EB4-8420-AF407E1D6085}"/>
    <cellStyle name="Migliaia 39 3 4" xfId="3624" xr:uid="{76992008-256F-41EA-B4E0-6903B9E6B7C2}"/>
    <cellStyle name="Migliaia 39 3 4 2" xfId="5350" xr:uid="{E6837375-F6A3-4819-9FAC-D09F42EF1249}"/>
    <cellStyle name="Migliaia 39 3 4 3" xfId="6542" xr:uid="{D2C3A463-DE6E-4547-91A8-35C252C090FB}"/>
    <cellStyle name="Migliaia 39 3 5" xfId="3625" xr:uid="{C2F16917-2C87-4594-838C-79498D90E6C8}"/>
    <cellStyle name="Migliaia 39 3 5 2" xfId="5351" xr:uid="{FCDBD2A5-C6FD-4BD2-B08B-55A1A6D990B8}"/>
    <cellStyle name="Migliaia 39 3 5 3" xfId="6543" xr:uid="{29A6465F-809D-472B-8E8B-DF24D09348DE}"/>
    <cellStyle name="Migliaia 39 3 6" xfId="5346" xr:uid="{7A8E6761-B157-4C88-905A-534893E95D41}"/>
    <cellStyle name="Migliaia 39 3 7" xfId="6538" xr:uid="{3CA499F2-6FB4-4E52-8750-2A961480390B}"/>
    <cellStyle name="Migliaia 39 3 8" xfId="3620" xr:uid="{5E0C95DF-66EC-4253-B2DD-4DBEBE1FED07}"/>
    <cellStyle name="Migliaia 39 4" xfId="1818" xr:uid="{00000000-0005-0000-0000-0000E5030000}"/>
    <cellStyle name="Migliaia 39 4 2" xfId="1819" xr:uid="{00000000-0005-0000-0000-0000E6030000}"/>
    <cellStyle name="Migliaia 39 4 2 2" xfId="5353" xr:uid="{24BBCF88-5249-4052-8B5F-5F74FEE5AA87}"/>
    <cellStyle name="Migliaia 39 4 2 3" xfId="3627" xr:uid="{DB4BC0AE-548D-4373-8DA4-7F08D8D38D39}"/>
    <cellStyle name="Migliaia 39 4 3" xfId="5352" xr:uid="{0BB4C36B-4DD7-41DA-89D7-54542B2A165B}"/>
    <cellStyle name="Migliaia 39 4 4" xfId="6544" xr:uid="{AC65918E-E011-483C-BB9F-1AB4CB98BBB4}"/>
    <cellStyle name="Migliaia 39 4 5" xfId="3626" xr:uid="{BACDCCF8-CF0A-4446-8E18-1A5EB17B1C26}"/>
    <cellStyle name="Migliaia 39 5" xfId="1820" xr:uid="{00000000-0005-0000-0000-0000E7030000}"/>
    <cellStyle name="Migliaia 39 5 2" xfId="5354" xr:uid="{7059AAB9-9D25-4306-96C5-212CAF7DC14C}"/>
    <cellStyle name="Migliaia 39 5 3" xfId="6545" xr:uid="{EEA491A8-2E86-49F3-8450-C8E8BD0AF943}"/>
    <cellStyle name="Migliaia 39 5 4" xfId="3628" xr:uid="{C7FC68F3-DA80-4C35-B48E-E28C0AF5D606}"/>
    <cellStyle name="Migliaia 39 6" xfId="3629" xr:uid="{2DF91330-6850-4732-A357-34177DCD4B1C}"/>
    <cellStyle name="Migliaia 39 6 2" xfId="5355" xr:uid="{642FEB35-DA3A-4D19-B555-22598D7C37AD}"/>
    <cellStyle name="Migliaia 39 6 3" xfId="6546" xr:uid="{837932BF-0207-40DD-8A1D-0E391398F323}"/>
    <cellStyle name="Migliaia 39 7" xfId="3630" xr:uid="{82A18DBE-59BD-46DC-98DB-99D492101250}"/>
    <cellStyle name="Migliaia 39 7 2" xfId="5356" xr:uid="{DA87A8CF-90FB-4A7D-AD23-105EA91FA17A}"/>
    <cellStyle name="Migliaia 39 7 3" xfId="6547" xr:uid="{0F867A8B-A7FE-487B-B26E-FCC82FE16BD7}"/>
    <cellStyle name="Migliaia 39 8" xfId="3631" xr:uid="{A2F0EDE6-0149-4EE1-A70E-AA7E987C56F9}"/>
    <cellStyle name="Migliaia 39 8 2" xfId="5357" xr:uid="{0AD2B88F-1264-482C-9648-81191E107CA2}"/>
    <cellStyle name="Migliaia 39 8 3" xfId="6548" xr:uid="{22BCE63F-6CC8-4055-ADFF-3ADDAEB822E7}"/>
    <cellStyle name="Migliaia 39 9" xfId="5342" xr:uid="{E6D4DAFF-BA00-4F48-B80D-EF6E928434BE}"/>
    <cellStyle name="Migliaia 4" xfId="433" xr:uid="{00000000-0005-0000-0000-0000E8030000}"/>
    <cellStyle name="Migliaia 4 10" xfId="6549" xr:uid="{DB540070-4EF7-48DE-A8AD-946941EEDE68}"/>
    <cellStyle name="Migliaia 4 11" xfId="3632" xr:uid="{C36E57AC-11D2-46E4-AB60-52C866218C4B}"/>
    <cellStyle name="Migliaia 4 2" xfId="434" xr:uid="{00000000-0005-0000-0000-0000E9030000}"/>
    <cellStyle name="Migliaia 4 2 2" xfId="1821" xr:uid="{00000000-0005-0000-0000-0000EA030000}"/>
    <cellStyle name="Migliaia 4 2 2 2" xfId="5360" xr:uid="{76765C3C-1981-4C1C-97B3-17F46F0C3222}"/>
    <cellStyle name="Migliaia 4 2 2 3" xfId="6551" xr:uid="{E4E3D661-6755-49EF-9FCD-D076E10CBF93}"/>
    <cellStyle name="Migliaia 4 2 2 4" xfId="3634" xr:uid="{43A942F3-EA15-4179-9350-7A3D01F04B89}"/>
    <cellStyle name="Migliaia 4 2 3" xfId="3635" xr:uid="{F7E57930-5846-43E6-B8DE-8AD9898220B1}"/>
    <cellStyle name="Migliaia 4 2 3 2" xfId="5361" xr:uid="{36A04C13-DB88-48A6-B93F-8DEEA38D88CD}"/>
    <cellStyle name="Migliaia 4 2 3 3" xfId="6552" xr:uid="{9E4ED60E-1A9C-4BDF-8CAA-A9C9203A586D}"/>
    <cellStyle name="Migliaia 4 2 4" xfId="5359" xr:uid="{E38673E1-7937-48EF-8B19-67D42262D4FE}"/>
    <cellStyle name="Migliaia 4 2 5" xfId="6550" xr:uid="{DE1383EE-94CE-4B8F-818C-312F4599F16F}"/>
    <cellStyle name="Migliaia 4 2 6" xfId="3633" xr:uid="{6832B15A-A782-41F5-905D-87979449EA21}"/>
    <cellStyle name="Migliaia 4 3" xfId="435" xr:uid="{00000000-0005-0000-0000-0000EB030000}"/>
    <cellStyle name="Migliaia 4 3 2" xfId="436" xr:uid="{00000000-0005-0000-0000-0000EC030000}"/>
    <cellStyle name="Migliaia 4 3 2 2" xfId="1822" xr:uid="{00000000-0005-0000-0000-0000ED030000}"/>
    <cellStyle name="Migliaia 4 3 2 2 2" xfId="5364" xr:uid="{25E452A3-3B9C-4355-8D98-DD87FCFA4FE1}"/>
    <cellStyle name="Migliaia 4 3 2 2 3" xfId="6555" xr:uid="{29E95BFE-1ACC-4CEC-96F9-40C385B695CD}"/>
    <cellStyle name="Migliaia 4 3 2 2 4" xfId="3638" xr:uid="{AB48C4E7-AA3F-46EB-892F-F1915196FE97}"/>
    <cellStyle name="Migliaia 4 3 2 3" xfId="5363" xr:uid="{D086087F-CD5A-4557-AC3A-36ADED505D28}"/>
    <cellStyle name="Migliaia 4 3 2 4" xfId="6554" xr:uid="{AEE7FDB2-2C73-48F7-85E1-2BB93D89D385}"/>
    <cellStyle name="Migliaia 4 3 2 5" xfId="3637" xr:uid="{774A102B-68E8-4C44-80FF-05E09A4A2734}"/>
    <cellStyle name="Migliaia 4 3 3" xfId="3639" xr:uid="{C4F61EC8-F582-4632-A73E-E51258D72703}"/>
    <cellStyle name="Migliaia 4 3 3 2" xfId="5365" xr:uid="{CDC579E7-863B-43D4-8CF8-79DBB15CD936}"/>
    <cellStyle name="Migliaia 4 3 3 3" xfId="6556" xr:uid="{51A59EB4-55BD-49CC-BCD1-67E815F6EFE6}"/>
    <cellStyle name="Migliaia 4 3 4" xfId="3640" xr:uid="{18F38CBC-8BCC-4922-890F-12040E12BF7E}"/>
    <cellStyle name="Migliaia 4 3 4 2" xfId="5366" xr:uid="{E67CFD34-9BCD-49EE-8DD6-7B035553830D}"/>
    <cellStyle name="Migliaia 4 3 4 3" xfId="6557" xr:uid="{631E5F87-6761-4E87-A9D6-8B080FBB88B3}"/>
    <cellStyle name="Migliaia 4 3 5" xfId="3641" xr:uid="{D887109D-1C94-4274-BD1D-2AD296DBB16A}"/>
    <cellStyle name="Migliaia 4 3 5 2" xfId="5367" xr:uid="{CF9C5A7D-534C-4310-840D-E9A7F281E376}"/>
    <cellStyle name="Migliaia 4 3 5 3" xfId="6558" xr:uid="{D2AA91BB-C8D2-48B9-846E-2D5E9BC1CF94}"/>
    <cellStyle name="Migliaia 4 3 6" xfId="5362" xr:uid="{AF1DC7D3-186F-4992-A3D9-79EAEE59DAB2}"/>
    <cellStyle name="Migliaia 4 3 7" xfId="6553" xr:uid="{0374635D-66E7-4D74-9912-8084B42DB37E}"/>
    <cellStyle name="Migliaia 4 3 8" xfId="3636" xr:uid="{6E37D77B-EFA6-4172-9C84-5058D44E2E5A}"/>
    <cellStyle name="Migliaia 4 4" xfId="1823" xr:uid="{00000000-0005-0000-0000-0000EE030000}"/>
    <cellStyle name="Migliaia 4 4 2" xfId="1824" xr:uid="{00000000-0005-0000-0000-0000EF030000}"/>
    <cellStyle name="Migliaia 4 4 2 2" xfId="5369" xr:uid="{0A7B6AE2-C82D-4357-BF70-42685159F04C}"/>
    <cellStyle name="Migliaia 4 4 2 3" xfId="3643" xr:uid="{053F2128-59C7-4FF9-8F12-BBC171429481}"/>
    <cellStyle name="Migliaia 4 4 3" xfId="5368" xr:uid="{F07ECBDF-DF21-4AD0-87EA-427071F7F424}"/>
    <cellStyle name="Migliaia 4 4 4" xfId="6559" xr:uid="{44E864D9-FFEB-4DBC-8563-D097C8676501}"/>
    <cellStyle name="Migliaia 4 4 5" xfId="3642" xr:uid="{49E297A0-828B-46EE-910E-632E167F2739}"/>
    <cellStyle name="Migliaia 4 5" xfId="1825" xr:uid="{00000000-0005-0000-0000-0000F0030000}"/>
    <cellStyle name="Migliaia 4 5 2" xfId="5370" xr:uid="{6A9E9BD3-F75D-4778-BC01-F5822B38C3B1}"/>
    <cellStyle name="Migliaia 4 5 3" xfId="6560" xr:uid="{DED86B47-9777-4B51-A0B3-D7DC08A4CF45}"/>
    <cellStyle name="Migliaia 4 5 4" xfId="3644" xr:uid="{7FF4BD5E-8671-491E-8C6F-A70738CB1F7F}"/>
    <cellStyle name="Migliaia 4 6" xfId="3645" xr:uid="{8DC4BE46-180B-4F9C-8041-D9C195BED723}"/>
    <cellStyle name="Migliaia 4 6 2" xfId="5371" xr:uid="{B5275D74-C9AC-4CB9-8A9F-A654DFB4AB89}"/>
    <cellStyle name="Migliaia 4 6 3" xfId="6561" xr:uid="{23B7CDAB-39A2-4C5B-8346-DC713F9D6EEE}"/>
    <cellStyle name="Migliaia 4 7" xfId="3646" xr:uid="{B35065B9-9393-4940-9342-948183CB72CE}"/>
    <cellStyle name="Migliaia 4 7 2" xfId="5372" xr:uid="{97CF11F6-CB96-4039-9F5B-71E2679370E0}"/>
    <cellStyle name="Migliaia 4 7 3" xfId="6562" xr:uid="{7484FC6F-6A4E-44DB-AA93-6AAA417D753C}"/>
    <cellStyle name="Migliaia 4 8" xfId="3647" xr:uid="{1F07FE26-4361-471D-A1E0-6485B1672019}"/>
    <cellStyle name="Migliaia 4 8 2" xfId="5373" xr:uid="{114F8054-6210-43FA-B85C-260F4D637F6C}"/>
    <cellStyle name="Migliaia 4 8 3" xfId="6563" xr:uid="{817BEC91-123F-47A2-9491-0E24223B3FB7}"/>
    <cellStyle name="Migliaia 4 9" xfId="5358" xr:uid="{FCECB6E5-A6B7-487A-98FC-EA4F8B2032FF}"/>
    <cellStyle name="Migliaia 40" xfId="437" xr:uid="{00000000-0005-0000-0000-0000F1030000}"/>
    <cellStyle name="Migliaia 40 10" xfId="6564" xr:uid="{3F548FCE-A300-454C-9A57-0C44B64D906D}"/>
    <cellStyle name="Migliaia 40 11" xfId="3648" xr:uid="{2DDCC1D5-2C24-455F-AC00-81AFB21B95BF}"/>
    <cellStyle name="Migliaia 40 2" xfId="438" xr:uid="{00000000-0005-0000-0000-0000F2030000}"/>
    <cellStyle name="Migliaia 40 2 2" xfId="1826" xr:uid="{00000000-0005-0000-0000-0000F3030000}"/>
    <cellStyle name="Migliaia 40 2 2 2" xfId="5376" xr:uid="{E5901360-51EC-402A-B5A7-A3E9CE8EEB5B}"/>
    <cellStyle name="Migliaia 40 2 2 3" xfId="6566" xr:uid="{32D79352-E617-4BEF-BA40-7DED70798825}"/>
    <cellStyle name="Migliaia 40 2 2 4" xfId="3650" xr:uid="{71D9899D-9093-4CFD-BD9B-43CA373D767A}"/>
    <cellStyle name="Migliaia 40 2 3" xfId="3651" xr:uid="{53BEE199-6FB4-427F-ADED-D1BF60783B9A}"/>
    <cellStyle name="Migliaia 40 2 3 2" xfId="5377" xr:uid="{FB2CDA29-6041-491B-AA1D-AE58514C6506}"/>
    <cellStyle name="Migliaia 40 2 3 3" xfId="6567" xr:uid="{AB8201F6-BF34-444A-AA41-2549D83721C5}"/>
    <cellStyle name="Migliaia 40 2 4" xfId="5375" xr:uid="{1254A463-2801-4829-B90F-0B124C2BA1BD}"/>
    <cellStyle name="Migliaia 40 2 5" xfId="6565" xr:uid="{CBA65061-74AA-49C7-829E-4A359E2ABA62}"/>
    <cellStyle name="Migliaia 40 2 6" xfId="3649" xr:uid="{11E2DD5E-9B3B-4D3A-9ACC-CCD961C196E8}"/>
    <cellStyle name="Migliaia 40 3" xfId="439" xr:uid="{00000000-0005-0000-0000-0000F4030000}"/>
    <cellStyle name="Migliaia 40 3 2" xfId="440" xr:uid="{00000000-0005-0000-0000-0000F5030000}"/>
    <cellStyle name="Migliaia 40 3 2 2" xfId="1827" xr:uid="{00000000-0005-0000-0000-0000F6030000}"/>
    <cellStyle name="Migliaia 40 3 2 2 2" xfId="5380" xr:uid="{A35AF7A5-2F1F-4EF8-82E4-AF2E94513DB0}"/>
    <cellStyle name="Migliaia 40 3 2 2 3" xfId="6570" xr:uid="{3086855A-C625-421B-9A5F-DF363A5127D8}"/>
    <cellStyle name="Migliaia 40 3 2 2 4" xfId="3654" xr:uid="{CF9F03F0-8E70-4308-98C1-894B795C6C68}"/>
    <cellStyle name="Migliaia 40 3 2 3" xfId="5379" xr:uid="{13DC3EE7-8E02-4896-9A4D-F7B08ECAC9B0}"/>
    <cellStyle name="Migliaia 40 3 2 4" xfId="6569" xr:uid="{3AA213D6-C2D6-458A-BF0A-22C44E871D76}"/>
    <cellStyle name="Migliaia 40 3 2 5" xfId="3653" xr:uid="{EEACEFAB-A5C3-4BBD-BC01-229050BC67C6}"/>
    <cellStyle name="Migliaia 40 3 3" xfId="3655" xr:uid="{6EE31049-E971-40F1-BAF2-35550E2D1FCA}"/>
    <cellStyle name="Migliaia 40 3 3 2" xfId="5381" xr:uid="{864D2D15-010C-48C4-9ADC-6B872AFD4245}"/>
    <cellStyle name="Migliaia 40 3 3 3" xfId="6571" xr:uid="{4B56B737-966C-4DE5-9210-390C168CF428}"/>
    <cellStyle name="Migliaia 40 3 4" xfId="3656" xr:uid="{5BF90421-885E-4F28-A225-FB810E49DA92}"/>
    <cellStyle name="Migliaia 40 3 4 2" xfId="5382" xr:uid="{EB25D9ED-CEB4-484C-8702-F64C5F24969E}"/>
    <cellStyle name="Migliaia 40 3 4 3" xfId="6572" xr:uid="{7C3F7D3E-F9F0-420A-B3E9-593B739973B5}"/>
    <cellStyle name="Migliaia 40 3 5" xfId="3657" xr:uid="{B82AF4CB-65B2-42CF-90C8-D0A33967B291}"/>
    <cellStyle name="Migliaia 40 3 5 2" xfId="5383" xr:uid="{26DFB600-A41E-4C5B-ABB0-60AEF244E8D7}"/>
    <cellStyle name="Migliaia 40 3 5 3" xfId="6573" xr:uid="{BF77D1C9-BEDE-4822-9AC6-935ABF49A4F5}"/>
    <cellStyle name="Migliaia 40 3 6" xfId="5378" xr:uid="{301BF274-5B41-4690-89C4-21264D90D556}"/>
    <cellStyle name="Migliaia 40 3 7" xfId="6568" xr:uid="{62936169-4996-446A-BC76-A8D45F6E83A5}"/>
    <cellStyle name="Migliaia 40 3 8" xfId="3652" xr:uid="{F9EAA708-C0B7-4368-A467-4A951CA22227}"/>
    <cellStyle name="Migliaia 40 4" xfId="1828" xr:uid="{00000000-0005-0000-0000-0000F7030000}"/>
    <cellStyle name="Migliaia 40 4 2" xfId="1829" xr:uid="{00000000-0005-0000-0000-0000F8030000}"/>
    <cellStyle name="Migliaia 40 4 2 2" xfId="5385" xr:uid="{AA74ED43-0770-4DB1-B220-2A2EF229484D}"/>
    <cellStyle name="Migliaia 40 4 2 3" xfId="3659" xr:uid="{91CD397F-3049-4EA6-8EAA-BF7D9665F7B0}"/>
    <cellStyle name="Migliaia 40 4 3" xfId="5384" xr:uid="{715ECAF9-CAAE-4B82-86B5-E4B4EAD8F797}"/>
    <cellStyle name="Migliaia 40 4 4" xfId="6574" xr:uid="{4AF5CBA4-47CD-4D1F-9798-D5A4A0616AB4}"/>
    <cellStyle name="Migliaia 40 4 5" xfId="3658" xr:uid="{99583DAC-1F90-4E1E-9BD8-973810CD5882}"/>
    <cellStyle name="Migliaia 40 5" xfId="1830" xr:uid="{00000000-0005-0000-0000-0000F9030000}"/>
    <cellStyle name="Migliaia 40 5 2" xfId="5386" xr:uid="{2B1B3094-218A-499B-8251-3AE58343F96A}"/>
    <cellStyle name="Migliaia 40 5 3" xfId="6575" xr:uid="{987F6F85-51C7-4FD8-A150-A9794AC2E39E}"/>
    <cellStyle name="Migliaia 40 5 4" xfId="3660" xr:uid="{D7DF010E-A659-4CE0-AE21-F847E91B1374}"/>
    <cellStyle name="Migliaia 40 6" xfId="3661" xr:uid="{E19F1F50-49B5-4762-A31B-6464AEF3D2AE}"/>
    <cellStyle name="Migliaia 40 6 2" xfId="5387" xr:uid="{7FAEAEA1-518F-4A9F-B1B9-2D21F8853E18}"/>
    <cellStyle name="Migliaia 40 6 3" xfId="6576" xr:uid="{39B3B163-CA0D-476B-9A97-B455440E06D3}"/>
    <cellStyle name="Migliaia 40 7" xfId="3662" xr:uid="{EB42B6F9-E3CE-41D2-996C-4B99324B2A42}"/>
    <cellStyle name="Migliaia 40 7 2" xfId="5388" xr:uid="{D18F02D3-C422-4293-9011-DD441643D0F8}"/>
    <cellStyle name="Migliaia 40 7 3" xfId="6577" xr:uid="{7E10C901-DC2B-458A-B1E2-C6B48A6BE3AE}"/>
    <cellStyle name="Migliaia 40 8" xfId="3663" xr:uid="{7642D7F4-7196-40D7-9C76-EA470A5BE69F}"/>
    <cellStyle name="Migliaia 40 8 2" xfId="5389" xr:uid="{20A80043-9182-4069-99C2-65386FCE7D8A}"/>
    <cellStyle name="Migliaia 40 8 3" xfId="6578" xr:uid="{EEB67D72-8A3E-44C8-AFC1-729AFAD41242}"/>
    <cellStyle name="Migliaia 40 9" xfId="5374" xr:uid="{98D7C1E1-CDFB-485D-92AD-13B8CD95FAEA}"/>
    <cellStyle name="Migliaia 41" xfId="441" xr:uid="{00000000-0005-0000-0000-0000FA030000}"/>
    <cellStyle name="Migliaia 41 10" xfId="6579" xr:uid="{B6AE73A4-8A73-405B-8428-CE5BD40C5DA2}"/>
    <cellStyle name="Migliaia 41 11" xfId="3664" xr:uid="{24B1569F-0220-4C46-8137-D373FE19626E}"/>
    <cellStyle name="Migliaia 41 2" xfId="442" xr:uid="{00000000-0005-0000-0000-0000FB030000}"/>
    <cellStyle name="Migliaia 41 2 2" xfId="1831" xr:uid="{00000000-0005-0000-0000-0000FC030000}"/>
    <cellStyle name="Migliaia 41 2 2 2" xfId="5392" xr:uid="{1A8EB5F1-BF4D-482B-A49F-F45BD5CF30B2}"/>
    <cellStyle name="Migliaia 41 2 2 3" xfId="6581" xr:uid="{08D5C62D-956C-425E-B8EA-3192A152D32B}"/>
    <cellStyle name="Migliaia 41 2 2 4" xfId="3666" xr:uid="{41DB77EF-B363-49C8-A2F1-52830D0E35F1}"/>
    <cellStyle name="Migliaia 41 2 3" xfId="3667" xr:uid="{755F7E7D-E15D-43D7-B9E4-F2EB3A943F41}"/>
    <cellStyle name="Migliaia 41 2 3 2" xfId="5393" xr:uid="{C359E737-32B1-4E52-AABC-0758EEB3843C}"/>
    <cellStyle name="Migliaia 41 2 3 3" xfId="6582" xr:uid="{564CD3C9-A399-447F-A669-D88D24533841}"/>
    <cellStyle name="Migliaia 41 2 4" xfId="5391" xr:uid="{24FCC011-D9B2-4610-A5E0-0480C22F29F4}"/>
    <cellStyle name="Migliaia 41 2 5" xfId="6580" xr:uid="{DE08F1CC-6040-4C85-A8B6-048A78AE9957}"/>
    <cellStyle name="Migliaia 41 2 6" xfId="3665" xr:uid="{80785BF2-9B6E-42B0-95FB-B2701C01D253}"/>
    <cellStyle name="Migliaia 41 3" xfId="443" xr:uid="{00000000-0005-0000-0000-0000FD030000}"/>
    <cellStyle name="Migliaia 41 3 2" xfId="444" xr:uid="{00000000-0005-0000-0000-0000FE030000}"/>
    <cellStyle name="Migliaia 41 3 2 2" xfId="1832" xr:uid="{00000000-0005-0000-0000-0000FF030000}"/>
    <cellStyle name="Migliaia 41 3 2 2 2" xfId="5396" xr:uid="{E7F5DF68-4D0F-42BB-98DE-F9B8C034CF0B}"/>
    <cellStyle name="Migliaia 41 3 2 2 3" xfId="6585" xr:uid="{1023E66E-3B1E-41E0-87E5-C0623393763F}"/>
    <cellStyle name="Migliaia 41 3 2 2 4" xfId="3670" xr:uid="{39CE3AC9-B03E-4EAB-BB40-6BD123818B87}"/>
    <cellStyle name="Migliaia 41 3 2 3" xfId="5395" xr:uid="{D7E725C4-924A-44F2-9F61-708986A900D2}"/>
    <cellStyle name="Migliaia 41 3 2 4" xfId="6584" xr:uid="{8B786F37-023B-4378-9E26-BC6294ECD313}"/>
    <cellStyle name="Migliaia 41 3 2 5" xfId="3669" xr:uid="{F701301A-973F-44F5-84DE-75593B3F8F08}"/>
    <cellStyle name="Migliaia 41 3 3" xfId="3671" xr:uid="{CCC797CA-FBEB-4E93-BFBB-570D0269D9E0}"/>
    <cellStyle name="Migliaia 41 3 3 2" xfId="5397" xr:uid="{3DBDA27A-78D8-4037-A8E3-22F005BC373E}"/>
    <cellStyle name="Migliaia 41 3 3 3" xfId="6586" xr:uid="{B25CEFFB-DD2A-4064-888A-FAD34E38B694}"/>
    <cellStyle name="Migliaia 41 3 4" xfId="3672" xr:uid="{D30FD7CA-C51D-440F-98C6-C690A4034CC5}"/>
    <cellStyle name="Migliaia 41 3 4 2" xfId="5398" xr:uid="{A68135B6-C8F5-4D17-8604-B08907A2EDBC}"/>
    <cellStyle name="Migliaia 41 3 4 3" xfId="6587" xr:uid="{8D3D2554-A257-4EEB-952E-57575849FADA}"/>
    <cellStyle name="Migliaia 41 3 5" xfId="3673" xr:uid="{C4A2ABCB-763C-4A24-8A6D-D5CDE7675D47}"/>
    <cellStyle name="Migliaia 41 3 5 2" xfId="5399" xr:uid="{BD5CB2BD-DDA7-414E-982A-4D238B461DC1}"/>
    <cellStyle name="Migliaia 41 3 5 3" xfId="6588" xr:uid="{C2BC8053-3E19-4CF8-A840-2B5F4F0B891C}"/>
    <cellStyle name="Migliaia 41 3 6" xfId="5394" xr:uid="{B63FAC98-84DD-48EF-BA3D-FF867E6E66DF}"/>
    <cellStyle name="Migliaia 41 3 7" xfId="6583" xr:uid="{D75A280D-C0F6-4DF2-BD43-C7D366392263}"/>
    <cellStyle name="Migliaia 41 3 8" xfId="3668" xr:uid="{EA780D19-D4FC-42B6-8EF9-A185886509C6}"/>
    <cellStyle name="Migliaia 41 4" xfId="1833" xr:uid="{00000000-0005-0000-0000-000000040000}"/>
    <cellStyle name="Migliaia 41 4 2" xfId="1834" xr:uid="{00000000-0005-0000-0000-000001040000}"/>
    <cellStyle name="Migliaia 41 4 2 2" xfId="5401" xr:uid="{0BF81CD2-D495-4235-A5F3-8598116771B7}"/>
    <cellStyle name="Migliaia 41 4 2 3" xfId="3675" xr:uid="{250A6D7E-0F04-4EB3-A22E-E160BB8C9FCB}"/>
    <cellStyle name="Migliaia 41 4 3" xfId="5400" xr:uid="{57ABE550-183B-4D9B-91BB-7176C2F47CF2}"/>
    <cellStyle name="Migliaia 41 4 4" xfId="6589" xr:uid="{644339AC-D222-4D57-A042-89D255E7F645}"/>
    <cellStyle name="Migliaia 41 4 5" xfId="3674" xr:uid="{48D38193-51CB-4F37-9660-A67B15AF9EA3}"/>
    <cellStyle name="Migliaia 41 5" xfId="1835" xr:uid="{00000000-0005-0000-0000-000002040000}"/>
    <cellStyle name="Migliaia 41 5 2" xfId="5402" xr:uid="{5B9AF5BB-B682-4D79-8DE9-2B41D3B87B7B}"/>
    <cellStyle name="Migliaia 41 5 3" xfId="6590" xr:uid="{A9DCFD99-76E1-4D5A-93B9-359DF6A1AA1F}"/>
    <cellStyle name="Migliaia 41 5 4" xfId="3676" xr:uid="{24A4F75F-356B-46B7-A5D7-9B28498CE010}"/>
    <cellStyle name="Migliaia 41 6" xfId="3677" xr:uid="{64EBE5BE-22B6-4CD3-ACAB-945D61481878}"/>
    <cellStyle name="Migliaia 41 6 2" xfId="5403" xr:uid="{A182C449-281E-4104-B67F-B8166D007DF1}"/>
    <cellStyle name="Migliaia 41 6 3" xfId="6591" xr:uid="{E4433CCD-FCA9-416A-9A73-816451B07F74}"/>
    <cellStyle name="Migliaia 41 7" xfId="3678" xr:uid="{AB694BBD-D91F-4DE4-B3F6-A942DC9C1F35}"/>
    <cellStyle name="Migliaia 41 7 2" xfId="5404" xr:uid="{E6E82F0C-8A3E-4364-8460-1D0214C26916}"/>
    <cellStyle name="Migliaia 41 7 3" xfId="6592" xr:uid="{FF2122F4-0943-43D6-BA95-C723958CF4A9}"/>
    <cellStyle name="Migliaia 41 8" xfId="3679" xr:uid="{1F3D00DE-01F6-4BD7-95C0-2747F8039565}"/>
    <cellStyle name="Migliaia 41 8 2" xfId="5405" xr:uid="{2F1B0665-19C4-4449-80F2-0E8435B1CBAD}"/>
    <cellStyle name="Migliaia 41 8 3" xfId="6593" xr:uid="{DB823D79-6E06-4B3E-A7A2-793B3ADC91C4}"/>
    <cellStyle name="Migliaia 41 9" xfId="5390" xr:uid="{4ACE08C6-2C20-46FA-AC8E-1D2D865DA549}"/>
    <cellStyle name="Migliaia 42" xfId="445" xr:uid="{00000000-0005-0000-0000-000003040000}"/>
    <cellStyle name="Migliaia 42 10" xfId="6594" xr:uid="{4CA667ED-9C0C-4A5B-93E9-45E13265C50F}"/>
    <cellStyle name="Migliaia 42 11" xfId="3680" xr:uid="{63575C2D-0943-4508-94B2-FF374F8D3B40}"/>
    <cellStyle name="Migliaia 42 2" xfId="446" xr:uid="{00000000-0005-0000-0000-000004040000}"/>
    <cellStyle name="Migliaia 42 2 2" xfId="1836" xr:uid="{00000000-0005-0000-0000-000005040000}"/>
    <cellStyle name="Migliaia 42 2 2 2" xfId="5408" xr:uid="{FC4DF6BE-260D-4227-BB92-FF8BE8E97E50}"/>
    <cellStyle name="Migliaia 42 2 2 3" xfId="6596" xr:uid="{9CECB5FF-B687-427A-92DB-2183CFD32993}"/>
    <cellStyle name="Migliaia 42 2 2 4" xfId="3682" xr:uid="{C3433140-B375-4634-B4A8-6DE0989B7C51}"/>
    <cellStyle name="Migliaia 42 2 3" xfId="3683" xr:uid="{B7EDE378-2CD8-4A31-8C5A-827F0011BC37}"/>
    <cellStyle name="Migliaia 42 2 3 2" xfId="5409" xr:uid="{7A25153E-547F-4B10-9912-2C02885DF10C}"/>
    <cellStyle name="Migliaia 42 2 3 3" xfId="6597" xr:uid="{BEB49CE5-149C-4004-8F7B-74C637C35268}"/>
    <cellStyle name="Migliaia 42 2 4" xfId="5407" xr:uid="{CA689A89-2784-4832-9BD9-6035668EF8D8}"/>
    <cellStyle name="Migliaia 42 2 5" xfId="6595" xr:uid="{E6E24544-EE03-4DAD-93FD-0DE641D8DCCF}"/>
    <cellStyle name="Migliaia 42 2 6" xfId="3681" xr:uid="{98B60FD5-F5FB-4C1F-B12C-DB87333136C2}"/>
    <cellStyle name="Migliaia 42 3" xfId="447" xr:uid="{00000000-0005-0000-0000-000006040000}"/>
    <cellStyle name="Migliaia 42 3 2" xfId="448" xr:uid="{00000000-0005-0000-0000-000007040000}"/>
    <cellStyle name="Migliaia 42 3 2 2" xfId="1837" xr:uid="{00000000-0005-0000-0000-000008040000}"/>
    <cellStyle name="Migliaia 42 3 2 2 2" xfId="5412" xr:uid="{6F73CBD8-D11F-4FCC-BE10-340B3C8D2687}"/>
    <cellStyle name="Migliaia 42 3 2 2 3" xfId="6600" xr:uid="{0328CB94-615F-4A6E-8AAF-C67B88E1B857}"/>
    <cellStyle name="Migliaia 42 3 2 2 4" xfId="3686" xr:uid="{8C01A4E3-8ABD-440E-8CDE-7F758DDC3D98}"/>
    <cellStyle name="Migliaia 42 3 2 3" xfId="5411" xr:uid="{7AE042D6-73EB-4AC6-BC85-07A616024026}"/>
    <cellStyle name="Migliaia 42 3 2 4" xfId="6599" xr:uid="{548C2C2F-34C3-4615-B91D-56194F789C96}"/>
    <cellStyle name="Migliaia 42 3 2 5" xfId="3685" xr:uid="{046DF93E-5516-4292-A2CD-BE3E4CE547C4}"/>
    <cellStyle name="Migliaia 42 3 3" xfId="3687" xr:uid="{14AD234C-A93C-434D-8AA0-E9E268F695CA}"/>
    <cellStyle name="Migliaia 42 3 3 2" xfId="5413" xr:uid="{935F6128-386C-42F2-A7C2-5CED5BA480A5}"/>
    <cellStyle name="Migliaia 42 3 3 3" xfId="6601" xr:uid="{CF9E21B0-96BE-4BA8-A247-D8194F45F190}"/>
    <cellStyle name="Migliaia 42 3 4" xfId="3688" xr:uid="{F529A206-FE6C-46CC-BFB3-399F2C0C49CE}"/>
    <cellStyle name="Migliaia 42 3 4 2" xfId="5414" xr:uid="{BDADA8EF-4072-46E6-9238-9652E920CBC7}"/>
    <cellStyle name="Migliaia 42 3 4 3" xfId="6602" xr:uid="{94099431-B308-4B76-BCDA-426073D11105}"/>
    <cellStyle name="Migliaia 42 3 5" xfId="3689" xr:uid="{F8E66518-068A-494A-B58A-A69DDA470BBD}"/>
    <cellStyle name="Migliaia 42 3 5 2" xfId="5415" xr:uid="{0EFAC48A-16B6-4400-83A1-F8E0EB29F1BA}"/>
    <cellStyle name="Migliaia 42 3 5 3" xfId="6603" xr:uid="{6F8B11C8-0983-4291-A012-5619273643DE}"/>
    <cellStyle name="Migliaia 42 3 6" xfId="5410" xr:uid="{D95E8B71-2436-4DF1-B110-FA1A92E0AFF0}"/>
    <cellStyle name="Migliaia 42 3 7" xfId="6598" xr:uid="{E99903A8-AD5F-4B60-A58A-7BE94FBD941C}"/>
    <cellStyle name="Migliaia 42 3 8" xfId="3684" xr:uid="{BF2E584E-DB74-4E71-9D2D-2897249F35F7}"/>
    <cellStyle name="Migliaia 42 4" xfId="1838" xr:uid="{00000000-0005-0000-0000-000009040000}"/>
    <cellStyle name="Migliaia 42 4 2" xfId="1839" xr:uid="{00000000-0005-0000-0000-00000A040000}"/>
    <cellStyle name="Migliaia 42 4 2 2" xfId="5417" xr:uid="{F353511E-7122-4DF1-B2D0-CB89EB433B1C}"/>
    <cellStyle name="Migliaia 42 4 2 3" xfId="3691" xr:uid="{F0016668-CC46-41EE-8DE0-434A015DD712}"/>
    <cellStyle name="Migliaia 42 4 3" xfId="5416" xr:uid="{97FE7688-E785-41D6-9197-6C70640B3B6C}"/>
    <cellStyle name="Migliaia 42 4 4" xfId="6604" xr:uid="{E5812EF7-A939-4F47-82A0-F11A5EDB1272}"/>
    <cellStyle name="Migliaia 42 4 5" xfId="3690" xr:uid="{6FC28AF1-43DA-4F9C-8AD9-01091AC3B763}"/>
    <cellStyle name="Migliaia 42 5" xfId="1840" xr:uid="{00000000-0005-0000-0000-00000B040000}"/>
    <cellStyle name="Migliaia 42 5 2" xfId="5418" xr:uid="{89C8FEB2-EEDB-4A35-9C06-3BEEC11466E6}"/>
    <cellStyle name="Migliaia 42 5 3" xfId="6605" xr:uid="{28F63BBA-C89B-4692-8F68-297820F79E7E}"/>
    <cellStyle name="Migliaia 42 5 4" xfId="3692" xr:uid="{FC3A25BA-A23A-4BC1-86D8-F1797FCD92AA}"/>
    <cellStyle name="Migliaia 42 6" xfId="3693" xr:uid="{632F3160-871B-4698-BB32-D290612D7D8A}"/>
    <cellStyle name="Migliaia 42 6 2" xfId="5419" xr:uid="{5E0A78F6-9B38-42BD-BDA4-94C39C3CCE10}"/>
    <cellStyle name="Migliaia 42 6 3" xfId="6606" xr:uid="{87D8BCEA-FE4D-4CFA-8F43-CC31D9131F9A}"/>
    <cellStyle name="Migliaia 42 7" xfId="3694" xr:uid="{879D1E0B-71AA-4AC4-A310-DA61331F4844}"/>
    <cellStyle name="Migliaia 42 7 2" xfId="5420" xr:uid="{CF49F9FA-E279-4E2A-8397-9A999C594BF7}"/>
    <cellStyle name="Migliaia 42 7 3" xfId="6607" xr:uid="{A0759CFA-4706-4847-B960-D9A8D10A652A}"/>
    <cellStyle name="Migliaia 42 8" xfId="3695" xr:uid="{5ED4FED8-AA9E-4460-93D5-72AC33061130}"/>
    <cellStyle name="Migliaia 42 8 2" xfId="5421" xr:uid="{191A56C6-AC93-447F-81F8-367E259B40C6}"/>
    <cellStyle name="Migliaia 42 8 3" xfId="6608" xr:uid="{2E4669DF-12E5-470B-9A61-A0C393B6ABDB}"/>
    <cellStyle name="Migliaia 42 9" xfId="5406" xr:uid="{1DEB2634-39AF-4229-AB19-878D9A76D4A9}"/>
    <cellStyle name="Migliaia 43" xfId="449" xr:uid="{00000000-0005-0000-0000-00000C040000}"/>
    <cellStyle name="Migliaia 43 10" xfId="6609" xr:uid="{7828C89F-F659-4428-9044-91FF9D5FA5EC}"/>
    <cellStyle name="Migliaia 43 11" xfId="3696" xr:uid="{1F709AED-F455-4A56-A064-8FBE24D576EA}"/>
    <cellStyle name="Migliaia 43 2" xfId="450" xr:uid="{00000000-0005-0000-0000-00000D040000}"/>
    <cellStyle name="Migliaia 43 2 2" xfId="1841" xr:uid="{00000000-0005-0000-0000-00000E040000}"/>
    <cellStyle name="Migliaia 43 2 2 2" xfId="5424" xr:uid="{49839C44-7518-468A-BCA9-196611BFD54F}"/>
    <cellStyle name="Migliaia 43 2 2 3" xfId="6611" xr:uid="{EBEEF11C-D5DB-41BD-939A-FE7222A02729}"/>
    <cellStyle name="Migliaia 43 2 2 4" xfId="3698" xr:uid="{31C160B1-093A-4118-ABE6-D4859C4E366A}"/>
    <cellStyle name="Migliaia 43 2 3" xfId="3699" xr:uid="{EC4A9E39-04FF-4D3E-96DF-557A0B41BEA1}"/>
    <cellStyle name="Migliaia 43 2 3 2" xfId="5425" xr:uid="{6B6C10FF-3B8A-44F9-86E0-A909BE29BAE9}"/>
    <cellStyle name="Migliaia 43 2 3 3" xfId="6612" xr:uid="{7093F441-B026-4001-A20C-C1991CA647F4}"/>
    <cellStyle name="Migliaia 43 2 4" xfId="5423" xr:uid="{016DC3AE-3817-4F79-9372-9E38E01E7DA3}"/>
    <cellStyle name="Migliaia 43 2 5" xfId="6610" xr:uid="{03C114F5-F6FC-400E-AA53-D915636EBD5E}"/>
    <cellStyle name="Migliaia 43 2 6" xfId="3697" xr:uid="{62560EEF-FDC7-4812-B4A1-1C78330739A4}"/>
    <cellStyle name="Migliaia 43 3" xfId="451" xr:uid="{00000000-0005-0000-0000-00000F040000}"/>
    <cellStyle name="Migliaia 43 3 2" xfId="452" xr:uid="{00000000-0005-0000-0000-000010040000}"/>
    <cellStyle name="Migliaia 43 3 2 2" xfId="1842" xr:uid="{00000000-0005-0000-0000-000011040000}"/>
    <cellStyle name="Migliaia 43 3 2 2 2" xfId="5428" xr:uid="{D5403BE5-FC5B-4B9B-AADD-C7FC6EB8DA3C}"/>
    <cellStyle name="Migliaia 43 3 2 2 3" xfId="6615" xr:uid="{37AA7550-D513-4A67-93FE-B0CE9C60A80A}"/>
    <cellStyle name="Migliaia 43 3 2 2 4" xfId="3702" xr:uid="{889E4846-3796-4257-AE69-1EF1E0D440D8}"/>
    <cellStyle name="Migliaia 43 3 2 3" xfId="5427" xr:uid="{59F7E196-E6B1-4F5F-BD82-F6E7A666E1A0}"/>
    <cellStyle name="Migliaia 43 3 2 4" xfId="6614" xr:uid="{6C66720D-3082-46EB-8ADC-BC443882FC13}"/>
    <cellStyle name="Migliaia 43 3 2 5" xfId="3701" xr:uid="{58D20B1C-E517-46D3-B52A-B791A609F367}"/>
    <cellStyle name="Migliaia 43 3 3" xfId="3703" xr:uid="{65E1434F-A338-4681-AC67-36312D7F0D10}"/>
    <cellStyle name="Migliaia 43 3 3 2" xfId="5429" xr:uid="{EC01A1EE-AA6F-4060-8A55-8806FDC2501B}"/>
    <cellStyle name="Migliaia 43 3 3 3" xfId="6616" xr:uid="{85113703-F0EA-4B30-9BCF-A976FD4CAB38}"/>
    <cellStyle name="Migliaia 43 3 4" xfId="3704" xr:uid="{6C271BCC-AA0D-4046-BF70-502DC218C912}"/>
    <cellStyle name="Migliaia 43 3 4 2" xfId="5430" xr:uid="{EBDA9C74-000E-4CC2-BB15-E748E45F932A}"/>
    <cellStyle name="Migliaia 43 3 4 3" xfId="6617" xr:uid="{37BD3EBB-C1F3-425D-8E70-C3B4A8566F44}"/>
    <cellStyle name="Migliaia 43 3 5" xfId="3705" xr:uid="{68C33D07-A8C5-4CB2-85C6-A8498106DD2F}"/>
    <cellStyle name="Migliaia 43 3 5 2" xfId="5431" xr:uid="{1D9F2EA8-64E0-407B-B98B-3BE489B96248}"/>
    <cellStyle name="Migliaia 43 3 5 3" xfId="6618" xr:uid="{F378636C-A7F0-4845-AF59-6745C293FFAD}"/>
    <cellStyle name="Migliaia 43 3 6" xfId="5426" xr:uid="{DBBAE00A-0A95-4A90-A3C2-C92BFB18727F}"/>
    <cellStyle name="Migliaia 43 3 7" xfId="6613" xr:uid="{A2298F06-8173-4CE0-886F-40D57C9B7459}"/>
    <cellStyle name="Migliaia 43 3 8" xfId="3700" xr:uid="{13A3A862-2990-4B10-9DC9-4CC398BB5405}"/>
    <cellStyle name="Migliaia 43 4" xfId="1843" xr:uid="{00000000-0005-0000-0000-000012040000}"/>
    <cellStyle name="Migliaia 43 4 2" xfId="1844" xr:uid="{00000000-0005-0000-0000-000013040000}"/>
    <cellStyle name="Migliaia 43 4 2 2" xfId="5433" xr:uid="{FCA34C9C-2165-4B21-93A9-1693C5E53DEE}"/>
    <cellStyle name="Migliaia 43 4 2 3" xfId="3707" xr:uid="{511D714A-B169-4432-9F0A-707476A89686}"/>
    <cellStyle name="Migliaia 43 4 3" xfId="5432" xr:uid="{5C16A89C-6620-4EF5-8FBD-1B9F0E2D5A2B}"/>
    <cellStyle name="Migliaia 43 4 4" xfId="6619" xr:uid="{79B51477-2238-42D7-802B-9B4E05057A8A}"/>
    <cellStyle name="Migliaia 43 4 5" xfId="3706" xr:uid="{55B37FB2-0420-40E0-B31D-40AAE29CC37A}"/>
    <cellStyle name="Migliaia 43 5" xfId="1845" xr:uid="{00000000-0005-0000-0000-000014040000}"/>
    <cellStyle name="Migliaia 43 5 2" xfId="5434" xr:uid="{FA42EACE-A059-4BF5-8E5A-48E50AAD8857}"/>
    <cellStyle name="Migliaia 43 5 3" xfId="6620" xr:uid="{5C3EA93A-136B-4265-8CC5-5660E75BEBAE}"/>
    <cellStyle name="Migliaia 43 5 4" xfId="3708" xr:uid="{E224E1F4-931F-4E25-AE94-2E9EF9F2C2C5}"/>
    <cellStyle name="Migliaia 43 6" xfId="3709" xr:uid="{F072E6B5-FE24-4E0D-A4DC-03F9C71B9882}"/>
    <cellStyle name="Migliaia 43 6 2" xfId="5435" xr:uid="{0B4D3EA2-B8F0-4CD0-885B-6F83EC6E70ED}"/>
    <cellStyle name="Migliaia 43 6 3" xfId="6621" xr:uid="{8BF9FBF5-236D-49C7-BFD3-6B2B271B0ECA}"/>
    <cellStyle name="Migliaia 43 7" xfId="3710" xr:uid="{118DD966-44D8-43A0-B4D9-71ADC72DC010}"/>
    <cellStyle name="Migliaia 43 7 2" xfId="5436" xr:uid="{63826C31-3B57-4F51-A584-91A8D3E5120B}"/>
    <cellStyle name="Migliaia 43 7 3" xfId="6622" xr:uid="{3544D5E2-072E-40D6-AFE3-D0E85DA1E348}"/>
    <cellStyle name="Migliaia 43 8" xfId="3711" xr:uid="{7780D516-51AA-4E45-B93A-0175E8FF9C2C}"/>
    <cellStyle name="Migliaia 43 8 2" xfId="5437" xr:uid="{276B9114-7D7D-4299-ADFA-B6C80DB86282}"/>
    <cellStyle name="Migliaia 43 8 3" xfId="6623" xr:uid="{9F11793E-9177-4C2B-8556-0565DB74A265}"/>
    <cellStyle name="Migliaia 43 9" xfId="5422" xr:uid="{63CC7E02-61B6-4E30-A101-7A865BDF1BC2}"/>
    <cellStyle name="Migliaia 44" xfId="453" xr:uid="{00000000-0005-0000-0000-000015040000}"/>
    <cellStyle name="Migliaia 44 10" xfId="6624" xr:uid="{A8D53E44-37FD-4DC9-8A4A-82D613CB23B6}"/>
    <cellStyle name="Migliaia 44 11" xfId="3712" xr:uid="{6DC8F25D-EE44-4546-85BB-50ED6B7759A6}"/>
    <cellStyle name="Migliaia 44 2" xfId="454" xr:uid="{00000000-0005-0000-0000-000016040000}"/>
    <cellStyle name="Migliaia 44 2 2" xfId="1846" xr:uid="{00000000-0005-0000-0000-000017040000}"/>
    <cellStyle name="Migliaia 44 2 2 2" xfId="5440" xr:uid="{28D25D56-790E-44B2-993B-A295C3550BA0}"/>
    <cellStyle name="Migliaia 44 2 2 3" xfId="6626" xr:uid="{904E045B-19C4-432B-BC32-05470016BC52}"/>
    <cellStyle name="Migliaia 44 2 2 4" xfId="3714" xr:uid="{8D4B1600-5DB4-487D-9980-14978E7BCDC2}"/>
    <cellStyle name="Migliaia 44 2 3" xfId="3715" xr:uid="{AF28B6FB-A1F2-47A2-BB70-BFC4EF2ED806}"/>
    <cellStyle name="Migliaia 44 2 3 2" xfId="5441" xr:uid="{D00BD111-F711-4EA3-B1D5-2F0821A74D2E}"/>
    <cellStyle name="Migliaia 44 2 3 3" xfId="6627" xr:uid="{D96E467E-E4D7-4E82-A0A1-0500AD740787}"/>
    <cellStyle name="Migliaia 44 2 4" xfId="5439" xr:uid="{8D5A401F-98CC-4B2E-AB8D-78767C17BED6}"/>
    <cellStyle name="Migliaia 44 2 5" xfId="6625" xr:uid="{3EEDC538-83E2-4FBD-864A-098E6BB934DE}"/>
    <cellStyle name="Migliaia 44 2 6" xfId="3713" xr:uid="{CA824D8A-2ADC-4E78-AE53-724E9F125FAF}"/>
    <cellStyle name="Migliaia 44 3" xfId="455" xr:uid="{00000000-0005-0000-0000-000018040000}"/>
    <cellStyle name="Migliaia 44 3 2" xfId="456" xr:uid="{00000000-0005-0000-0000-000019040000}"/>
    <cellStyle name="Migliaia 44 3 2 2" xfId="1847" xr:uid="{00000000-0005-0000-0000-00001A040000}"/>
    <cellStyle name="Migliaia 44 3 2 2 2" xfId="5444" xr:uid="{861B8755-8FBD-4691-A486-819FA10B0846}"/>
    <cellStyle name="Migliaia 44 3 2 2 3" xfId="6630" xr:uid="{917919BD-6B66-4E4E-960F-BA4F0384F55D}"/>
    <cellStyle name="Migliaia 44 3 2 2 4" xfId="3718" xr:uid="{BD4F330B-D144-4029-9F78-9FF59D30185E}"/>
    <cellStyle name="Migliaia 44 3 2 3" xfId="5443" xr:uid="{B8E228EA-5609-41AA-8907-B20C07421AED}"/>
    <cellStyle name="Migliaia 44 3 2 4" xfId="6629" xr:uid="{EA1D03E1-00CB-4E2E-A6F2-919D8CFF335F}"/>
    <cellStyle name="Migliaia 44 3 2 5" xfId="3717" xr:uid="{7B7C961D-9974-4584-88EE-6B3E88E9D2A2}"/>
    <cellStyle name="Migliaia 44 3 3" xfId="3719" xr:uid="{6900DCB4-EF93-40FE-BE01-A4A35B96B411}"/>
    <cellStyle name="Migliaia 44 3 3 2" xfId="5445" xr:uid="{60ABB838-2A0B-4222-AE93-52A6170EF019}"/>
    <cellStyle name="Migliaia 44 3 3 3" xfId="6631" xr:uid="{2C2A44C1-2D90-4F7E-8C6B-F0C5948DC5B9}"/>
    <cellStyle name="Migliaia 44 3 4" xfId="3720" xr:uid="{AF33F740-0144-403E-8DE8-9F5640CCEE60}"/>
    <cellStyle name="Migliaia 44 3 4 2" xfId="5446" xr:uid="{173D0A7A-6705-42BC-8CF2-4742FE979774}"/>
    <cellStyle name="Migliaia 44 3 4 3" xfId="6632" xr:uid="{72EB8694-7FEE-4D7B-AAF3-7D8B1BAC25BC}"/>
    <cellStyle name="Migliaia 44 3 5" xfId="3721" xr:uid="{0B522378-E586-43EB-818D-2A491ADD29E9}"/>
    <cellStyle name="Migliaia 44 3 5 2" xfId="5447" xr:uid="{84000AE2-4D60-455E-9FE7-E5398ED7EE40}"/>
    <cellStyle name="Migliaia 44 3 5 3" xfId="6633" xr:uid="{AEA74206-CA55-40DB-B82C-46250188FAA6}"/>
    <cellStyle name="Migliaia 44 3 6" xfId="5442" xr:uid="{3EEFC3D4-2C66-4584-8D4A-860EF4388484}"/>
    <cellStyle name="Migliaia 44 3 7" xfId="6628" xr:uid="{55B4266E-D3C1-413C-9139-63CD568310AD}"/>
    <cellStyle name="Migliaia 44 3 8" xfId="3716" xr:uid="{5EC787BA-4D6C-42C2-99E6-631453E03DE8}"/>
    <cellStyle name="Migliaia 44 4" xfId="1848" xr:uid="{00000000-0005-0000-0000-00001B040000}"/>
    <cellStyle name="Migliaia 44 4 2" xfId="1849" xr:uid="{00000000-0005-0000-0000-00001C040000}"/>
    <cellStyle name="Migliaia 44 4 2 2" xfId="5449" xr:uid="{8DD2AA22-2652-4242-BD9A-1F8296586DC6}"/>
    <cellStyle name="Migliaia 44 4 2 3" xfId="3723" xr:uid="{FDE08B28-0A17-43A8-B934-8F33F81E52E9}"/>
    <cellStyle name="Migliaia 44 4 3" xfId="5448" xr:uid="{927E3CEB-76A2-4C0F-8642-5F4F187E2C88}"/>
    <cellStyle name="Migliaia 44 4 4" xfId="6634" xr:uid="{8FB85026-CE7E-4BB5-8FEA-AF23276BC979}"/>
    <cellStyle name="Migliaia 44 4 5" xfId="3722" xr:uid="{59F3572B-9313-423A-A1AF-4B4018541B15}"/>
    <cellStyle name="Migliaia 44 5" xfId="1850" xr:uid="{00000000-0005-0000-0000-00001D040000}"/>
    <cellStyle name="Migliaia 44 5 2" xfId="5450" xr:uid="{4E6E42EF-E27B-459B-B41A-9B4449054B5B}"/>
    <cellStyle name="Migliaia 44 5 3" xfId="6635" xr:uid="{22BB5BC8-F2A8-4609-A595-51234E78F983}"/>
    <cellStyle name="Migliaia 44 5 4" xfId="3724" xr:uid="{B1B9CAE4-A201-40C2-AFD1-274C107521F9}"/>
    <cellStyle name="Migliaia 44 6" xfId="3725" xr:uid="{CF324E23-EDE7-4354-9AEB-A0CEC7FDF5B6}"/>
    <cellStyle name="Migliaia 44 6 2" xfId="5451" xr:uid="{4DB200AB-90A7-46BD-BA97-66E0989B388C}"/>
    <cellStyle name="Migliaia 44 6 3" xfId="6636" xr:uid="{E26374A9-8151-4087-88CF-21E30ADADF34}"/>
    <cellStyle name="Migliaia 44 7" xfId="3726" xr:uid="{14D4DD88-180E-4CD7-B583-DD33A3BFB54F}"/>
    <cellStyle name="Migliaia 44 7 2" xfId="5452" xr:uid="{F5C7DC81-4AA8-4935-A67C-701B272661B8}"/>
    <cellStyle name="Migliaia 44 7 3" xfId="6637" xr:uid="{F3C72B20-1445-4CC3-87A4-28E5E62066B0}"/>
    <cellStyle name="Migliaia 44 8" xfId="3727" xr:uid="{5E796974-C4BC-46FB-91D4-D41B3BB4EF58}"/>
    <cellStyle name="Migliaia 44 8 2" xfId="5453" xr:uid="{89D24175-CFDB-474D-AE7A-AED0EFF4A9C7}"/>
    <cellStyle name="Migliaia 44 8 3" xfId="6638" xr:uid="{72EB42BE-18CE-4E08-816E-BE04A1D72D2C}"/>
    <cellStyle name="Migliaia 44 9" xfId="5438" xr:uid="{4E77F5C1-8DAE-4B56-90A3-1C629B13C55F}"/>
    <cellStyle name="Migliaia 45" xfId="457" xr:uid="{00000000-0005-0000-0000-00001E040000}"/>
    <cellStyle name="Migliaia 45 10" xfId="6639" xr:uid="{CB4C5E9D-DB0B-402A-B61B-58D73708FDC3}"/>
    <cellStyle name="Migliaia 45 11" xfId="3728" xr:uid="{360FA787-C808-4CDB-954B-1A945C46AE26}"/>
    <cellStyle name="Migliaia 45 2" xfId="458" xr:uid="{00000000-0005-0000-0000-00001F040000}"/>
    <cellStyle name="Migliaia 45 2 2" xfId="1851" xr:uid="{00000000-0005-0000-0000-000020040000}"/>
    <cellStyle name="Migliaia 45 2 2 2" xfId="5456" xr:uid="{88F7DDCA-EF5E-4A07-ABBC-3E9667C945B8}"/>
    <cellStyle name="Migliaia 45 2 2 3" xfId="6641" xr:uid="{910B35A0-D794-4DF7-8ADE-42D25A6AE7E8}"/>
    <cellStyle name="Migliaia 45 2 2 4" xfId="3730" xr:uid="{86429CD3-D532-47BF-B58E-E1C62B77B5CE}"/>
    <cellStyle name="Migliaia 45 2 3" xfId="3731" xr:uid="{6A8FC345-B4E5-4724-B61F-ED1BC940140B}"/>
    <cellStyle name="Migliaia 45 2 3 2" xfId="5457" xr:uid="{7EEE3B49-ED0F-4137-904D-DA37DA464E60}"/>
    <cellStyle name="Migliaia 45 2 3 3" xfId="6642" xr:uid="{22B73B88-3A39-4166-B7EB-FF9993985D73}"/>
    <cellStyle name="Migliaia 45 2 4" xfId="5455" xr:uid="{C2416A9B-8DB7-4782-9264-1681D1062B36}"/>
    <cellStyle name="Migliaia 45 2 5" xfId="6640" xr:uid="{D59A5B6D-17E7-4CD8-96BA-08E86CFD4FEE}"/>
    <cellStyle name="Migliaia 45 2 6" xfId="3729" xr:uid="{27D1F830-6362-4398-BF56-F877B072F498}"/>
    <cellStyle name="Migliaia 45 3" xfId="459" xr:uid="{00000000-0005-0000-0000-000021040000}"/>
    <cellStyle name="Migliaia 45 3 2" xfId="460" xr:uid="{00000000-0005-0000-0000-000022040000}"/>
    <cellStyle name="Migliaia 45 3 2 2" xfId="1852" xr:uid="{00000000-0005-0000-0000-000023040000}"/>
    <cellStyle name="Migliaia 45 3 2 2 2" xfId="5460" xr:uid="{BE2C701F-5550-42E7-B73F-C491CBAA30AE}"/>
    <cellStyle name="Migliaia 45 3 2 2 3" xfId="6645" xr:uid="{B8EA651F-A8BC-400B-AC3D-30C5207B9EEE}"/>
    <cellStyle name="Migliaia 45 3 2 2 4" xfId="3734" xr:uid="{747CD7D9-9F0A-48CA-AC5D-23795C1AFE49}"/>
    <cellStyle name="Migliaia 45 3 2 3" xfId="5459" xr:uid="{A766F0A4-BECE-447A-A59E-ABD5E4B7942A}"/>
    <cellStyle name="Migliaia 45 3 2 4" xfId="6644" xr:uid="{DFCC49E6-783B-4FF8-94DA-29C6F0094B2B}"/>
    <cellStyle name="Migliaia 45 3 2 5" xfId="3733" xr:uid="{8F2C7B16-3A2E-4CC8-8E0A-D1F03CEB7E30}"/>
    <cellStyle name="Migliaia 45 3 3" xfId="3735" xr:uid="{87AB3AED-A4E9-4E5B-B820-C06F19DC3C20}"/>
    <cellStyle name="Migliaia 45 3 3 2" xfId="5461" xr:uid="{BE2787CE-5D37-4F48-BF6E-6A3F2FA3B8C7}"/>
    <cellStyle name="Migliaia 45 3 3 3" xfId="6646" xr:uid="{B02DDF3B-00CC-4AC4-89C8-881B11D9C2EA}"/>
    <cellStyle name="Migliaia 45 3 4" xfId="3736" xr:uid="{C0D1102E-0BD9-4CE7-9214-A63F183C73DD}"/>
    <cellStyle name="Migliaia 45 3 4 2" xfId="5462" xr:uid="{67491AEB-0A8E-4CAC-B321-FE81104E4818}"/>
    <cellStyle name="Migliaia 45 3 4 3" xfId="6647" xr:uid="{FF84C7C2-1871-447F-82B4-CADC2FF2D9CC}"/>
    <cellStyle name="Migliaia 45 3 5" xfId="3737" xr:uid="{8DCC063F-A2FC-4C0B-A9EE-9A42D165D1A7}"/>
    <cellStyle name="Migliaia 45 3 5 2" xfId="5463" xr:uid="{2E9A93E2-1CD2-4A38-B17B-4D42818A8DF9}"/>
    <cellStyle name="Migliaia 45 3 5 3" xfId="6648" xr:uid="{986F262D-8A60-48A5-8FF9-35A6173712D1}"/>
    <cellStyle name="Migliaia 45 3 6" xfId="5458" xr:uid="{E17BC920-A66D-4798-8763-18F7574402A1}"/>
    <cellStyle name="Migliaia 45 3 7" xfId="6643" xr:uid="{EDCFE344-C2AD-4359-8EA1-DD7858ED757D}"/>
    <cellStyle name="Migliaia 45 3 8" xfId="3732" xr:uid="{3ABBACF6-F343-4BE6-8D60-6B581AED1DA7}"/>
    <cellStyle name="Migliaia 45 4" xfId="1853" xr:uid="{00000000-0005-0000-0000-000024040000}"/>
    <cellStyle name="Migliaia 45 4 2" xfId="1854" xr:uid="{00000000-0005-0000-0000-000025040000}"/>
    <cellStyle name="Migliaia 45 4 2 2" xfId="5465" xr:uid="{A19FA925-73A8-4C77-836B-9ECD9943A7E9}"/>
    <cellStyle name="Migliaia 45 4 2 3" xfId="3739" xr:uid="{3A0F199E-214D-483B-A13E-5237C9BF53AD}"/>
    <cellStyle name="Migliaia 45 4 3" xfId="5464" xr:uid="{A6D791CB-7226-4EBC-9337-25A7E4AE20FE}"/>
    <cellStyle name="Migliaia 45 4 4" xfId="6649" xr:uid="{F803B11A-A649-49DF-8393-D44AC82BF769}"/>
    <cellStyle name="Migliaia 45 4 5" xfId="3738" xr:uid="{977BDE80-8F24-404B-BC20-4854FC8F22FB}"/>
    <cellStyle name="Migliaia 45 5" xfId="1855" xr:uid="{00000000-0005-0000-0000-000026040000}"/>
    <cellStyle name="Migliaia 45 5 2" xfId="5466" xr:uid="{9406E960-03A3-4D04-BAF5-C29F5A07AE7F}"/>
    <cellStyle name="Migliaia 45 5 3" xfId="6650" xr:uid="{7CFB10BC-54DA-4BB7-BD88-0033A14A8EAB}"/>
    <cellStyle name="Migliaia 45 5 4" xfId="3740" xr:uid="{4329E875-D24C-488F-BFF9-C28865C5A93F}"/>
    <cellStyle name="Migliaia 45 6" xfId="3741" xr:uid="{450938BB-9F5A-4E2C-A7C4-7181921BC508}"/>
    <cellStyle name="Migliaia 45 6 2" xfId="5467" xr:uid="{33C47DBF-1611-418E-A7A9-A0BDE21937DA}"/>
    <cellStyle name="Migliaia 45 6 3" xfId="6651" xr:uid="{55D62B0F-254E-4D2F-8B17-9C019BAA0D82}"/>
    <cellStyle name="Migliaia 45 7" xfId="3742" xr:uid="{9F506B05-3B13-4232-84CB-B1337D50D4BA}"/>
    <cellStyle name="Migliaia 45 7 2" xfId="5468" xr:uid="{066C1883-C6B9-4211-A12B-AC88EAF1B14F}"/>
    <cellStyle name="Migliaia 45 7 3" xfId="6652" xr:uid="{04A80393-4B6E-431C-A69F-FD25D45DD4AF}"/>
    <cellStyle name="Migliaia 45 8" xfId="3743" xr:uid="{605F0FA4-7C77-4BF0-A639-D7734D66A3CB}"/>
    <cellStyle name="Migliaia 45 8 2" xfId="5469" xr:uid="{5D8CA892-ABDC-4A6A-82AB-B149F5226BD6}"/>
    <cellStyle name="Migliaia 45 8 3" xfId="6653" xr:uid="{04731D4E-7C5B-4C35-90D9-0701F6FEF57B}"/>
    <cellStyle name="Migliaia 45 9" xfId="5454" xr:uid="{719EF2D7-D3E8-457B-8ABB-7535F1BCD2FD}"/>
    <cellStyle name="Migliaia 46" xfId="461" xr:uid="{00000000-0005-0000-0000-000027040000}"/>
    <cellStyle name="Migliaia 46 10" xfId="6654" xr:uid="{391522CE-0ACD-4306-AEAE-3609E2D6424A}"/>
    <cellStyle name="Migliaia 46 11" xfId="3744" xr:uid="{5848253A-7386-41FE-A382-6ECDE73DEA24}"/>
    <cellStyle name="Migliaia 46 2" xfId="462" xr:uid="{00000000-0005-0000-0000-000028040000}"/>
    <cellStyle name="Migliaia 46 2 2" xfId="1856" xr:uid="{00000000-0005-0000-0000-000029040000}"/>
    <cellStyle name="Migliaia 46 2 2 2" xfId="5472" xr:uid="{65774CC7-9EF2-4C9F-B057-C0DFF1C58B0F}"/>
    <cellStyle name="Migliaia 46 2 2 3" xfId="6656" xr:uid="{F4720053-1D51-4B19-874E-4191BF2ACA33}"/>
    <cellStyle name="Migliaia 46 2 2 4" xfId="3746" xr:uid="{8E595C51-E99F-416C-B8F0-B8B2371E07C6}"/>
    <cellStyle name="Migliaia 46 2 3" xfId="3747" xr:uid="{2FF833E5-177F-4732-AAB1-0F674947457F}"/>
    <cellStyle name="Migliaia 46 2 3 2" xfId="5473" xr:uid="{9D94B1AE-DCD4-4B8A-A324-60D8270ACCCD}"/>
    <cellStyle name="Migliaia 46 2 3 3" xfId="6657" xr:uid="{70877106-0C80-4F5E-B2D0-0E9591468102}"/>
    <cellStyle name="Migliaia 46 2 4" xfId="5471" xr:uid="{C43B14DB-CC7B-4866-A8C8-3343755BF1DC}"/>
    <cellStyle name="Migliaia 46 2 5" xfId="6655" xr:uid="{9FF78595-24EE-435E-BADA-9083442DB8C9}"/>
    <cellStyle name="Migliaia 46 2 6" xfId="3745" xr:uid="{D40B4495-0E33-4118-A6BB-EC0019ADEB1A}"/>
    <cellStyle name="Migliaia 46 3" xfId="463" xr:uid="{00000000-0005-0000-0000-00002A040000}"/>
    <cellStyle name="Migliaia 46 3 2" xfId="464" xr:uid="{00000000-0005-0000-0000-00002B040000}"/>
    <cellStyle name="Migliaia 46 3 2 2" xfId="1857" xr:uid="{00000000-0005-0000-0000-00002C040000}"/>
    <cellStyle name="Migliaia 46 3 2 2 2" xfId="5476" xr:uid="{53C39A1D-DE4C-42F5-9625-18EDD8F92182}"/>
    <cellStyle name="Migliaia 46 3 2 2 3" xfId="6660" xr:uid="{462E83BA-0363-4214-8938-0FA27B056877}"/>
    <cellStyle name="Migliaia 46 3 2 2 4" xfId="3750" xr:uid="{9B940950-B9A1-4442-A2C0-3D1AC51C7988}"/>
    <cellStyle name="Migliaia 46 3 2 3" xfId="5475" xr:uid="{4E7388B4-F95E-4AC6-8D8D-E2FBB2ABBB91}"/>
    <cellStyle name="Migliaia 46 3 2 4" xfId="6659" xr:uid="{B2B3B897-7254-4567-8261-FEE1FFDCBAF3}"/>
    <cellStyle name="Migliaia 46 3 2 5" xfId="3749" xr:uid="{4F36FF56-3621-495C-A151-C50598CC00E7}"/>
    <cellStyle name="Migliaia 46 3 3" xfId="3751" xr:uid="{0ECE847B-586F-4868-B327-6DD573066B0D}"/>
    <cellStyle name="Migliaia 46 3 3 2" xfId="5477" xr:uid="{F90AC99B-D04D-4982-AA39-6B65C31669C5}"/>
    <cellStyle name="Migliaia 46 3 3 3" xfId="6661" xr:uid="{8A330E73-8DD2-4390-93D7-FA2701227ED1}"/>
    <cellStyle name="Migliaia 46 3 4" xfId="3752" xr:uid="{0F8DE620-6C6F-4062-977E-41F319C49A36}"/>
    <cellStyle name="Migliaia 46 3 4 2" xfId="5478" xr:uid="{8206242C-0D65-4891-BC60-8A03F510F333}"/>
    <cellStyle name="Migliaia 46 3 4 3" xfId="6662" xr:uid="{350087F6-2FAC-4028-9028-E3C833BE3CB6}"/>
    <cellStyle name="Migliaia 46 3 5" xfId="3753" xr:uid="{96EF8DCE-EBA0-4540-A29C-075BA3A6B594}"/>
    <cellStyle name="Migliaia 46 3 5 2" xfId="5479" xr:uid="{142E5445-07C7-4A47-8072-7A021AC9AA93}"/>
    <cellStyle name="Migliaia 46 3 5 3" xfId="6663" xr:uid="{E97B99D4-CFEF-455D-B549-94A713F7A832}"/>
    <cellStyle name="Migliaia 46 3 6" xfId="5474" xr:uid="{791EB1AA-901B-4755-A300-2AA74D7CE06C}"/>
    <cellStyle name="Migliaia 46 3 7" xfId="6658" xr:uid="{7BCFB411-9239-44B8-AD44-E74FF61584A3}"/>
    <cellStyle name="Migliaia 46 3 8" xfId="3748" xr:uid="{7AF1ED60-1AF0-46F3-A238-E22CB4B93686}"/>
    <cellStyle name="Migliaia 46 4" xfId="1858" xr:uid="{00000000-0005-0000-0000-00002D040000}"/>
    <cellStyle name="Migliaia 46 4 2" xfId="1859" xr:uid="{00000000-0005-0000-0000-00002E040000}"/>
    <cellStyle name="Migliaia 46 4 2 2" xfId="5481" xr:uid="{8EE5C577-EE62-4743-9615-ACAC84407180}"/>
    <cellStyle name="Migliaia 46 4 2 3" xfId="3755" xr:uid="{7DFFFB86-9FD2-49D6-8218-34A4FF769132}"/>
    <cellStyle name="Migliaia 46 4 3" xfId="5480" xr:uid="{80163026-F19E-4685-8285-E88D17E548D9}"/>
    <cellStyle name="Migliaia 46 4 4" xfId="6664" xr:uid="{DD892B3B-1930-4DA2-9FCF-6C45F366021C}"/>
    <cellStyle name="Migliaia 46 4 5" xfId="3754" xr:uid="{21D75C22-4D3D-460C-8760-F59B699F5A4B}"/>
    <cellStyle name="Migliaia 46 5" xfId="1860" xr:uid="{00000000-0005-0000-0000-00002F040000}"/>
    <cellStyle name="Migliaia 46 5 2" xfId="5482" xr:uid="{59338C53-D48E-457B-B9C3-C5DC44F3310B}"/>
    <cellStyle name="Migliaia 46 5 3" xfId="6665" xr:uid="{DA403AF9-9141-4A89-B56A-92414CFE7274}"/>
    <cellStyle name="Migliaia 46 5 4" xfId="3756" xr:uid="{C7A418DF-17FC-4179-BF40-776395AB3D11}"/>
    <cellStyle name="Migliaia 46 6" xfId="3757" xr:uid="{C7EB0CDC-7E81-4458-87BA-F2890ECBD7C0}"/>
    <cellStyle name="Migliaia 46 6 2" xfId="5483" xr:uid="{709C9577-B994-42ED-B7F3-08AA34E5BC19}"/>
    <cellStyle name="Migliaia 46 6 3" xfId="6666" xr:uid="{ED4F6FE0-6C02-4CF3-90EA-0F6E0EF41885}"/>
    <cellStyle name="Migliaia 46 7" xfId="3758" xr:uid="{ED74A01A-CB09-41E1-A89C-E75A48F8B810}"/>
    <cellStyle name="Migliaia 46 7 2" xfId="5484" xr:uid="{20B75C15-BCA0-423B-9D2D-637D9587551D}"/>
    <cellStyle name="Migliaia 46 7 3" xfId="6667" xr:uid="{CDEAFA78-86A6-4034-8C33-82ABFC96A806}"/>
    <cellStyle name="Migliaia 46 8" xfId="3759" xr:uid="{5BF3515C-FA1A-4236-91D3-5547CA86AF7A}"/>
    <cellStyle name="Migliaia 46 8 2" xfId="5485" xr:uid="{407376C9-4ED2-413C-92F2-C534AC9748E5}"/>
    <cellStyle name="Migliaia 46 8 3" xfId="6668" xr:uid="{87B3C641-C4DC-4C6C-87F3-A705526F1A55}"/>
    <cellStyle name="Migliaia 46 9" xfId="5470" xr:uid="{1DF514BA-51C7-4BB3-9BCC-D90476BF9D38}"/>
    <cellStyle name="Migliaia 47" xfId="465" xr:uid="{00000000-0005-0000-0000-000030040000}"/>
    <cellStyle name="Migliaia 47 10" xfId="6669" xr:uid="{58B66077-9DE4-4615-8A05-88F40868DFA6}"/>
    <cellStyle name="Migliaia 47 11" xfId="3760" xr:uid="{30D4AB59-2E0C-4BD0-845B-896614282AC1}"/>
    <cellStyle name="Migliaia 47 2" xfId="466" xr:uid="{00000000-0005-0000-0000-000031040000}"/>
    <cellStyle name="Migliaia 47 2 2" xfId="1861" xr:uid="{00000000-0005-0000-0000-000032040000}"/>
    <cellStyle name="Migliaia 47 2 2 2" xfId="5488" xr:uid="{F5D4E436-81DE-4984-8C33-44D2F5D5B7CF}"/>
    <cellStyle name="Migliaia 47 2 2 3" xfId="6671" xr:uid="{E007C20A-A4FD-4785-B414-CFCD199C7B8F}"/>
    <cellStyle name="Migliaia 47 2 2 4" xfId="3762" xr:uid="{6A4DA001-497B-4567-95EE-9EE8B2F1E73A}"/>
    <cellStyle name="Migliaia 47 2 3" xfId="3763" xr:uid="{8EC71CED-A63F-453C-83FF-A7FDAC949A3E}"/>
    <cellStyle name="Migliaia 47 2 3 2" xfId="5489" xr:uid="{F62E0981-0B94-4DEF-A2AC-7464D851E043}"/>
    <cellStyle name="Migliaia 47 2 3 3" xfId="6672" xr:uid="{3251134C-5FD7-4504-B782-8AB3957D207D}"/>
    <cellStyle name="Migliaia 47 2 4" xfId="5487" xr:uid="{9A483735-BE3F-41D2-89FE-BFEE098C3787}"/>
    <cellStyle name="Migliaia 47 2 5" xfId="6670" xr:uid="{67FB58E4-996B-4C2F-8B1B-29FFED53830F}"/>
    <cellStyle name="Migliaia 47 2 6" xfId="3761" xr:uid="{E70DB612-ECDB-48D8-9547-5B659033AB11}"/>
    <cellStyle name="Migliaia 47 3" xfId="467" xr:uid="{00000000-0005-0000-0000-000033040000}"/>
    <cellStyle name="Migliaia 47 3 2" xfId="468" xr:uid="{00000000-0005-0000-0000-000034040000}"/>
    <cellStyle name="Migliaia 47 3 2 2" xfId="1862" xr:uid="{00000000-0005-0000-0000-000035040000}"/>
    <cellStyle name="Migliaia 47 3 2 2 2" xfId="5492" xr:uid="{D97BA747-D864-41C6-9A12-C0317C2B2ED2}"/>
    <cellStyle name="Migliaia 47 3 2 2 3" xfId="6675" xr:uid="{6AA901BF-7931-428C-BC04-8FF206E9E720}"/>
    <cellStyle name="Migliaia 47 3 2 2 4" xfId="3766" xr:uid="{80C05CA8-F4FF-40E6-83AF-4B0FDAF5919F}"/>
    <cellStyle name="Migliaia 47 3 2 3" xfId="5491" xr:uid="{0F95BC40-D8CB-4E74-95F3-077FB8C3D444}"/>
    <cellStyle name="Migliaia 47 3 2 4" xfId="6674" xr:uid="{0A14D3A0-B26E-43E3-93E6-4EBD80449D44}"/>
    <cellStyle name="Migliaia 47 3 2 5" xfId="3765" xr:uid="{1A7309DA-6A1B-4F7F-8B67-8B35A65810EF}"/>
    <cellStyle name="Migliaia 47 3 3" xfId="3767" xr:uid="{F7D5CB41-EAC1-4919-A03A-2F0918E86579}"/>
    <cellStyle name="Migliaia 47 3 3 2" xfId="5493" xr:uid="{C72CD9F1-027F-47C9-ACF3-556ED879D09B}"/>
    <cellStyle name="Migliaia 47 3 3 3" xfId="6676" xr:uid="{0EA9DBD3-D086-40B4-AA09-5E3D43286F9B}"/>
    <cellStyle name="Migliaia 47 3 4" xfId="3768" xr:uid="{54DE5148-DC8B-4FE0-ACD6-26A88986EC46}"/>
    <cellStyle name="Migliaia 47 3 4 2" xfId="5494" xr:uid="{AC022AD0-71F0-428F-ABDA-6C5F6E96AE7F}"/>
    <cellStyle name="Migliaia 47 3 4 3" xfId="6677" xr:uid="{1BAD6652-6290-4D20-8DE9-43C90B311574}"/>
    <cellStyle name="Migliaia 47 3 5" xfId="3769" xr:uid="{C595156D-C7D3-4253-9746-1D984E684331}"/>
    <cellStyle name="Migliaia 47 3 5 2" xfId="5495" xr:uid="{2C230855-C095-427A-A035-64D971060BE7}"/>
    <cellStyle name="Migliaia 47 3 5 3" xfId="6678" xr:uid="{35923231-D47C-4F65-A646-DD4E3BFDC13E}"/>
    <cellStyle name="Migliaia 47 3 6" xfId="5490" xr:uid="{27034741-B3A1-45F6-A9C8-18A29448D514}"/>
    <cellStyle name="Migliaia 47 3 7" xfId="6673" xr:uid="{591A807B-902C-469B-80E2-EA9A262943D1}"/>
    <cellStyle name="Migliaia 47 3 8" xfId="3764" xr:uid="{9ED0196E-2303-4849-8493-4EA214F8D607}"/>
    <cellStyle name="Migliaia 47 4" xfId="1863" xr:uid="{00000000-0005-0000-0000-000036040000}"/>
    <cellStyle name="Migliaia 47 4 2" xfId="1864" xr:uid="{00000000-0005-0000-0000-000037040000}"/>
    <cellStyle name="Migliaia 47 4 2 2" xfId="5497" xr:uid="{40EB5BB5-5E11-49C1-9341-C1E88426028B}"/>
    <cellStyle name="Migliaia 47 4 2 3" xfId="3771" xr:uid="{F86FDFCB-22D4-4228-A273-4AFE1278E143}"/>
    <cellStyle name="Migliaia 47 4 3" xfId="5496" xr:uid="{FE84EDD8-556C-42B4-AABE-549869E9BAF6}"/>
    <cellStyle name="Migliaia 47 4 4" xfId="6679" xr:uid="{E7E8BE65-91E8-4E9C-8A64-6E84047B4220}"/>
    <cellStyle name="Migliaia 47 4 5" xfId="3770" xr:uid="{F9FCEB1A-986E-4E83-835C-C19127D1077C}"/>
    <cellStyle name="Migliaia 47 5" xfId="1865" xr:uid="{00000000-0005-0000-0000-000038040000}"/>
    <cellStyle name="Migliaia 47 5 2" xfId="5498" xr:uid="{86B3F866-57F0-48F9-9415-1BB773E959A2}"/>
    <cellStyle name="Migliaia 47 5 3" xfId="6680" xr:uid="{56F67C40-C458-4314-8602-2B88CD1860E9}"/>
    <cellStyle name="Migliaia 47 5 4" xfId="3772" xr:uid="{EBD8CF46-CA09-4524-8FCF-CF63257C73A5}"/>
    <cellStyle name="Migliaia 47 6" xfId="3773" xr:uid="{CDE3A044-E971-42C6-8D1A-07950CFB2EB2}"/>
    <cellStyle name="Migliaia 47 6 2" xfId="5499" xr:uid="{F400D2B8-F47C-4AB2-8FDC-7DABD42BFC71}"/>
    <cellStyle name="Migliaia 47 6 3" xfId="6681" xr:uid="{EC0021BD-192E-46FE-A9A3-1141A3CE7481}"/>
    <cellStyle name="Migliaia 47 7" xfId="3774" xr:uid="{C7AA7706-B7C6-4C07-9B06-8E7E7687E563}"/>
    <cellStyle name="Migliaia 47 7 2" xfId="5500" xr:uid="{13CEC47B-BA4E-48F9-BB66-B74A36124A94}"/>
    <cellStyle name="Migliaia 47 7 3" xfId="6682" xr:uid="{40D4BAE2-4E95-4EB8-9D1E-7B92E5A019F4}"/>
    <cellStyle name="Migliaia 47 8" xfId="3775" xr:uid="{20A380C3-7557-4424-BBD7-E92C1A0DB05F}"/>
    <cellStyle name="Migliaia 47 8 2" xfId="5501" xr:uid="{7F8D32F9-8891-4C85-BD71-A5A12F9C5C85}"/>
    <cellStyle name="Migliaia 47 8 3" xfId="6683" xr:uid="{DA3599F0-5027-4D8D-9DA6-4F90B5F6B702}"/>
    <cellStyle name="Migliaia 47 9" xfId="5486" xr:uid="{57D67CFF-0252-4A5F-A505-D0751A14898B}"/>
    <cellStyle name="Migliaia 48" xfId="469" xr:uid="{00000000-0005-0000-0000-000039040000}"/>
    <cellStyle name="Migliaia 48 10" xfId="6684" xr:uid="{3D47937B-DB6C-4AC4-ADF6-63CAEF2DB7F1}"/>
    <cellStyle name="Migliaia 48 11" xfId="3776" xr:uid="{7DEA1472-11A5-44F9-AB88-6330FB2FE8D6}"/>
    <cellStyle name="Migliaia 48 2" xfId="470" xr:uid="{00000000-0005-0000-0000-00003A040000}"/>
    <cellStyle name="Migliaia 48 2 2" xfId="1866" xr:uid="{00000000-0005-0000-0000-00003B040000}"/>
    <cellStyle name="Migliaia 48 2 2 2" xfId="5504" xr:uid="{6389DF05-C1F1-4A24-8A92-26C60F8D97CA}"/>
    <cellStyle name="Migliaia 48 2 2 3" xfId="6686" xr:uid="{1B73C074-83AA-422B-A239-B68041C08319}"/>
    <cellStyle name="Migliaia 48 2 2 4" xfId="3778" xr:uid="{8A4CCAC0-0234-4289-9063-52FAA553EA87}"/>
    <cellStyle name="Migliaia 48 2 3" xfId="3779" xr:uid="{8ECAB38A-695B-4371-9215-6C326D33AF86}"/>
    <cellStyle name="Migliaia 48 2 3 2" xfId="5505" xr:uid="{BA9D5057-023E-4B8F-A2EB-2C343CF56E11}"/>
    <cellStyle name="Migliaia 48 2 3 3" xfId="6687" xr:uid="{78BB7882-912F-4C9D-9563-DB64300C24F6}"/>
    <cellStyle name="Migliaia 48 2 4" xfId="5503" xr:uid="{643AE65E-EC19-4928-AA9D-32E5AA3C1274}"/>
    <cellStyle name="Migliaia 48 2 5" xfId="6685" xr:uid="{DA6EF1CF-B13B-4420-9C74-34694DEDEDB6}"/>
    <cellStyle name="Migliaia 48 2 6" xfId="3777" xr:uid="{00EF5211-487E-4A7D-B71D-62B98ED4D1D0}"/>
    <cellStyle name="Migliaia 48 3" xfId="471" xr:uid="{00000000-0005-0000-0000-00003C040000}"/>
    <cellStyle name="Migliaia 48 3 2" xfId="472" xr:uid="{00000000-0005-0000-0000-00003D040000}"/>
    <cellStyle name="Migliaia 48 3 2 2" xfId="1867" xr:uid="{00000000-0005-0000-0000-00003E040000}"/>
    <cellStyle name="Migliaia 48 3 2 2 2" xfId="5508" xr:uid="{AC7ED50C-0128-4CA4-89E0-F70F4FD41733}"/>
    <cellStyle name="Migliaia 48 3 2 2 3" xfId="6690" xr:uid="{DC76F674-9FC7-4B44-A8F0-EC3B3B69E631}"/>
    <cellStyle name="Migliaia 48 3 2 2 4" xfId="3782" xr:uid="{2F07C70B-EA86-474D-AC16-D8DEF1E3E3B9}"/>
    <cellStyle name="Migliaia 48 3 2 3" xfId="5507" xr:uid="{DB6A0758-D8D0-4739-B8FF-73BC2C69B6A3}"/>
    <cellStyle name="Migliaia 48 3 2 4" xfId="6689" xr:uid="{450F15B9-738A-4853-9C42-3284AD0A0193}"/>
    <cellStyle name="Migliaia 48 3 2 5" xfId="3781" xr:uid="{4AA643C6-73FD-4601-BAAF-AB97EA0EE2EE}"/>
    <cellStyle name="Migliaia 48 3 3" xfId="3783" xr:uid="{C74081EA-1D19-46DC-B806-49767859E545}"/>
    <cellStyle name="Migliaia 48 3 3 2" xfId="5509" xr:uid="{39CFEEF8-C86C-4A81-B443-88762A4AE44B}"/>
    <cellStyle name="Migliaia 48 3 3 3" xfId="6691" xr:uid="{AF1AD14A-AE50-4630-A229-9F0F396F30D8}"/>
    <cellStyle name="Migliaia 48 3 4" xfId="3784" xr:uid="{4847FAC4-0631-46AF-ADCD-401C2B28AF6D}"/>
    <cellStyle name="Migliaia 48 3 4 2" xfId="5510" xr:uid="{A8F58F4C-594A-463E-B524-886752F71768}"/>
    <cellStyle name="Migliaia 48 3 4 3" xfId="6692" xr:uid="{3087FD74-8AE7-4B3E-8131-DA762FF0E701}"/>
    <cellStyle name="Migliaia 48 3 5" xfId="3785" xr:uid="{68DF3283-8196-4DE0-A23E-0163C178D0FF}"/>
    <cellStyle name="Migliaia 48 3 5 2" xfId="5511" xr:uid="{D15ECDD6-20D1-4F4E-BE84-5B3A9629EA01}"/>
    <cellStyle name="Migliaia 48 3 5 3" xfId="6693" xr:uid="{372D6505-49C2-43C8-8F6B-0E0B786D6CE9}"/>
    <cellStyle name="Migliaia 48 3 6" xfId="5506" xr:uid="{AEA81241-B79B-4D67-ACB4-BE74D8BBD72C}"/>
    <cellStyle name="Migliaia 48 3 7" xfId="6688" xr:uid="{65A0DD9E-D934-48B0-9E79-7D59EBB52E88}"/>
    <cellStyle name="Migliaia 48 3 8" xfId="3780" xr:uid="{54C99EC7-1A21-41CB-B9D2-4922FEB3971F}"/>
    <cellStyle name="Migliaia 48 4" xfId="1868" xr:uid="{00000000-0005-0000-0000-00003F040000}"/>
    <cellStyle name="Migliaia 48 4 2" xfId="1869" xr:uid="{00000000-0005-0000-0000-000040040000}"/>
    <cellStyle name="Migliaia 48 4 2 2" xfId="5513" xr:uid="{AEB9DAD4-3907-46EA-B673-E6C58C2C56CC}"/>
    <cellStyle name="Migliaia 48 4 2 3" xfId="3787" xr:uid="{21864041-358F-4787-A0D0-CEBF4A88267F}"/>
    <cellStyle name="Migliaia 48 4 3" xfId="5512" xr:uid="{D0DE0E64-6928-447B-BFF8-913E4CB69654}"/>
    <cellStyle name="Migliaia 48 4 4" xfId="6694" xr:uid="{D7A7A348-6AA8-4B1C-985B-206A2DDBF0E5}"/>
    <cellStyle name="Migliaia 48 4 5" xfId="3786" xr:uid="{DCB3BB2B-D570-4C4D-9C7D-404AEB09421F}"/>
    <cellStyle name="Migliaia 48 5" xfId="1870" xr:uid="{00000000-0005-0000-0000-000041040000}"/>
    <cellStyle name="Migliaia 48 5 2" xfId="5514" xr:uid="{87CCBA65-76AE-4546-A10E-067202ABDBCD}"/>
    <cellStyle name="Migliaia 48 5 3" xfId="6695" xr:uid="{35ED1B91-CC29-48E0-B959-5DCE55C6E8D4}"/>
    <cellStyle name="Migliaia 48 5 4" xfId="3788" xr:uid="{E7E88798-A9FA-4AB5-BBE1-D8E55D93FAF6}"/>
    <cellStyle name="Migliaia 48 6" xfId="3789" xr:uid="{A50335F4-9147-45BE-AFF9-EFB3F1D643B8}"/>
    <cellStyle name="Migliaia 48 6 2" xfId="5515" xr:uid="{953A9F1D-C700-457D-8ED2-D6588F439E22}"/>
    <cellStyle name="Migliaia 48 6 3" xfId="6696" xr:uid="{1A306D7D-4DE1-4F4C-AB24-98A481D733E4}"/>
    <cellStyle name="Migliaia 48 7" xfId="3790" xr:uid="{2FABA8D4-0C29-44AF-948E-607CD9ADA7C4}"/>
    <cellStyle name="Migliaia 48 7 2" xfId="5516" xr:uid="{25700625-F857-42BC-B736-C3433CD70E9F}"/>
    <cellStyle name="Migliaia 48 7 3" xfId="6697" xr:uid="{DF904197-D8D6-46AB-8E80-438444B0B648}"/>
    <cellStyle name="Migliaia 48 8" xfId="3791" xr:uid="{D5117569-CCF8-4353-9502-AE4FB3C8EBEB}"/>
    <cellStyle name="Migliaia 48 8 2" xfId="5517" xr:uid="{28E51732-AC1C-42BE-9A44-1D5376DAF197}"/>
    <cellStyle name="Migliaia 48 8 3" xfId="6698" xr:uid="{274E9AED-2EAD-42DC-8377-05BA7B016936}"/>
    <cellStyle name="Migliaia 48 9" xfId="5502" xr:uid="{48022C8E-27DE-4119-B6ED-6ADBA780E501}"/>
    <cellStyle name="Migliaia 49" xfId="473" xr:uid="{00000000-0005-0000-0000-000042040000}"/>
    <cellStyle name="Migliaia 49 10" xfId="6699" xr:uid="{BB4905F9-BC9C-410C-9D22-59AC415F1409}"/>
    <cellStyle name="Migliaia 49 11" xfId="3792" xr:uid="{455D6FC7-1B5F-45F9-B4D2-66FCB40951BE}"/>
    <cellStyle name="Migliaia 49 2" xfId="474" xr:uid="{00000000-0005-0000-0000-000043040000}"/>
    <cellStyle name="Migliaia 49 2 2" xfId="1871" xr:uid="{00000000-0005-0000-0000-000044040000}"/>
    <cellStyle name="Migliaia 49 2 2 2" xfId="5520" xr:uid="{A9AFC466-633B-4806-8ADA-7AAB19C8CACA}"/>
    <cellStyle name="Migliaia 49 2 2 3" xfId="6701" xr:uid="{CC5D1ECA-727E-42D7-A867-9408DDFD9C67}"/>
    <cellStyle name="Migliaia 49 2 2 4" xfId="3794" xr:uid="{073E5CFD-8CB3-4413-ADA5-F0F20FCDE3CD}"/>
    <cellStyle name="Migliaia 49 2 3" xfId="3795" xr:uid="{82AA7E3A-8E9D-46B5-9D1D-DB8659C23E61}"/>
    <cellStyle name="Migliaia 49 2 3 2" xfId="5521" xr:uid="{6D41C37A-57FD-4D54-AF99-BFE61157C205}"/>
    <cellStyle name="Migliaia 49 2 3 3" xfId="6702" xr:uid="{F57C6B5F-5728-44A0-A22F-54EBF1F7EB8B}"/>
    <cellStyle name="Migliaia 49 2 4" xfId="5519" xr:uid="{2A9D3D26-29CF-431E-84C9-6DC5DE80668B}"/>
    <cellStyle name="Migliaia 49 2 5" xfId="6700" xr:uid="{DFAC791D-D784-4752-A78A-6620C3EC0010}"/>
    <cellStyle name="Migliaia 49 2 6" xfId="3793" xr:uid="{86284552-B9FE-4B43-9A77-42E376C094CB}"/>
    <cellStyle name="Migliaia 49 3" xfId="475" xr:uid="{00000000-0005-0000-0000-000045040000}"/>
    <cellStyle name="Migliaia 49 3 2" xfId="476" xr:uid="{00000000-0005-0000-0000-000046040000}"/>
    <cellStyle name="Migliaia 49 3 2 2" xfId="1872" xr:uid="{00000000-0005-0000-0000-000047040000}"/>
    <cellStyle name="Migliaia 49 3 2 2 2" xfId="5524" xr:uid="{53758397-6EC9-40C8-AB81-22EF54A51014}"/>
    <cellStyle name="Migliaia 49 3 2 2 3" xfId="6705" xr:uid="{2B7C1CB5-9EFC-4DDD-8BDB-E5B2D61DF1C3}"/>
    <cellStyle name="Migliaia 49 3 2 2 4" xfId="3798" xr:uid="{65F40D06-C0BC-4F9F-AF0F-158B383FA004}"/>
    <cellStyle name="Migliaia 49 3 2 3" xfId="5523" xr:uid="{364E6C59-73C5-43F2-AB88-9ABC33D57793}"/>
    <cellStyle name="Migliaia 49 3 2 4" xfId="6704" xr:uid="{32382014-9CC0-49BF-86D7-0DAA61B06E25}"/>
    <cellStyle name="Migliaia 49 3 2 5" xfId="3797" xr:uid="{AD7C1244-45FB-49F7-A444-523100B82F2F}"/>
    <cellStyle name="Migliaia 49 3 3" xfId="3799" xr:uid="{7AF4B83D-4624-45C3-8BC8-E5A5F5607F71}"/>
    <cellStyle name="Migliaia 49 3 3 2" xfId="5525" xr:uid="{65782560-CC9E-4D0A-B4F9-E2F178134124}"/>
    <cellStyle name="Migliaia 49 3 3 3" xfId="6706" xr:uid="{51C20236-45A2-4441-9922-39746BBFB2D1}"/>
    <cellStyle name="Migliaia 49 3 4" xfId="3800" xr:uid="{2419BAEE-6AA4-4408-8921-F67F4F8BC873}"/>
    <cellStyle name="Migliaia 49 3 4 2" xfId="5526" xr:uid="{FD40C6F9-764D-428D-AE27-32D22A2295DC}"/>
    <cellStyle name="Migliaia 49 3 4 3" xfId="6707" xr:uid="{B2628B23-C69E-4C31-A457-D4E0049F509D}"/>
    <cellStyle name="Migliaia 49 3 5" xfId="3801" xr:uid="{F10C7564-55D1-4C39-80E8-F25E2C4297C0}"/>
    <cellStyle name="Migliaia 49 3 5 2" xfId="5527" xr:uid="{272B0ACC-07E9-4FD7-B12E-BF70C17BA4FD}"/>
    <cellStyle name="Migliaia 49 3 5 3" xfId="6708" xr:uid="{E225E5D1-0F5B-44E5-A872-01E2777A0BC3}"/>
    <cellStyle name="Migliaia 49 3 6" xfId="5522" xr:uid="{C48D5032-6783-4B8B-9597-5B4E97349912}"/>
    <cellStyle name="Migliaia 49 3 7" xfId="6703" xr:uid="{7973CA98-CB3B-467E-A87E-692BAB0588FC}"/>
    <cellStyle name="Migliaia 49 3 8" xfId="3796" xr:uid="{2F000C90-CEB5-4F4B-8E44-567F74616F2F}"/>
    <cellStyle name="Migliaia 49 4" xfId="1873" xr:uid="{00000000-0005-0000-0000-000048040000}"/>
    <cellStyle name="Migliaia 49 4 2" xfId="1874" xr:uid="{00000000-0005-0000-0000-000049040000}"/>
    <cellStyle name="Migliaia 49 4 2 2" xfId="5529" xr:uid="{F9996BD8-A53B-4290-93E2-927AE598AE0C}"/>
    <cellStyle name="Migliaia 49 4 2 3" xfId="3803" xr:uid="{FFDF6696-8266-4CE5-9FC3-8E64F86A77A6}"/>
    <cellStyle name="Migliaia 49 4 3" xfId="5528" xr:uid="{B10BF2AF-AA1A-4DA4-8E4D-8D3686E3DCE0}"/>
    <cellStyle name="Migliaia 49 4 4" xfId="6709" xr:uid="{3D5412EF-D26C-4138-952C-1400769C8EA8}"/>
    <cellStyle name="Migliaia 49 4 5" xfId="3802" xr:uid="{B0141B7E-E089-433A-A74E-041688EC4FC1}"/>
    <cellStyle name="Migliaia 49 5" xfId="1875" xr:uid="{00000000-0005-0000-0000-00004A040000}"/>
    <cellStyle name="Migliaia 49 5 2" xfId="5530" xr:uid="{B6CB7350-2973-4FB9-97CE-9B28427B98FC}"/>
    <cellStyle name="Migliaia 49 5 3" xfId="6710" xr:uid="{F3A212A5-079C-4642-8B6B-EFD2F3CF4D01}"/>
    <cellStyle name="Migliaia 49 5 4" xfId="3804" xr:uid="{A6C57765-AC11-4650-96E8-5A6A76385E51}"/>
    <cellStyle name="Migliaia 49 6" xfId="3805" xr:uid="{B9BB8B28-43C5-42BD-BEF7-9E02554CA7D5}"/>
    <cellStyle name="Migliaia 49 6 2" xfId="5531" xr:uid="{4EE0CC1A-957A-4392-9115-1B6FFA41EA5D}"/>
    <cellStyle name="Migliaia 49 6 3" xfId="6711" xr:uid="{DAE40A19-7B96-4B23-9981-5DC2BAC010A2}"/>
    <cellStyle name="Migliaia 49 7" xfId="3806" xr:uid="{4468C6DB-D02F-4EC8-B05F-A095D13287AB}"/>
    <cellStyle name="Migliaia 49 7 2" xfId="5532" xr:uid="{8AA45AA5-A8ED-4DD6-A8F9-D8A947B656CB}"/>
    <cellStyle name="Migliaia 49 7 3" xfId="6712" xr:uid="{74DD8914-0605-4D98-A487-594388E11F9F}"/>
    <cellStyle name="Migliaia 49 8" xfId="3807" xr:uid="{15EE6375-2F2F-421D-AD09-C145716C4224}"/>
    <cellStyle name="Migliaia 49 8 2" xfId="5533" xr:uid="{F593E36D-F2A4-4812-B195-6A107445F818}"/>
    <cellStyle name="Migliaia 49 8 3" xfId="6713" xr:uid="{A5782382-01E0-4985-879F-9D32FD4005F7}"/>
    <cellStyle name="Migliaia 49 9" xfId="5518" xr:uid="{D3569D0B-9FB4-4FF5-9949-3F597449754D}"/>
    <cellStyle name="Migliaia 5" xfId="477" xr:uid="{00000000-0005-0000-0000-00004B040000}"/>
    <cellStyle name="Migliaia 5 10" xfId="6714" xr:uid="{AD76C527-5B80-44C2-BDBE-5491B84CC103}"/>
    <cellStyle name="Migliaia 5 11" xfId="3808" xr:uid="{924B5315-42D7-4D27-B17E-B9EA06A9402D}"/>
    <cellStyle name="Migliaia 5 2" xfId="478" xr:uid="{00000000-0005-0000-0000-00004C040000}"/>
    <cellStyle name="Migliaia 5 2 2" xfId="1876" xr:uid="{00000000-0005-0000-0000-00004D040000}"/>
    <cellStyle name="Migliaia 5 2 2 2" xfId="5536" xr:uid="{4E97F7C5-F444-4F14-9BCE-B34A6DA47276}"/>
    <cellStyle name="Migliaia 5 2 2 3" xfId="6716" xr:uid="{7DAE6998-7C0B-408C-B682-F2CF68CF32F2}"/>
    <cellStyle name="Migliaia 5 2 2 4" xfId="3810" xr:uid="{6FDE6C22-9DCC-432E-A8A6-DC85EF377E28}"/>
    <cellStyle name="Migliaia 5 2 3" xfId="3811" xr:uid="{43E0B9DF-A9D3-4004-9992-B3196A6235F3}"/>
    <cellStyle name="Migliaia 5 2 3 2" xfId="5537" xr:uid="{B8164968-F388-4E2C-9992-F9D8CA4716A1}"/>
    <cellStyle name="Migliaia 5 2 3 3" xfId="6717" xr:uid="{477FA175-A307-4D31-A839-E2818BBCD462}"/>
    <cellStyle name="Migliaia 5 2 4" xfId="5535" xr:uid="{13C3A97E-146A-4D56-8169-AA12BA64623E}"/>
    <cellStyle name="Migliaia 5 2 5" xfId="6715" xr:uid="{42BA3A54-2731-47E2-A3E6-AA8C47E35474}"/>
    <cellStyle name="Migliaia 5 2 6" xfId="3809" xr:uid="{FB04150B-0427-440A-9E74-3ADCAA9301F2}"/>
    <cellStyle name="Migliaia 5 3" xfId="479" xr:uid="{00000000-0005-0000-0000-00004E040000}"/>
    <cellStyle name="Migliaia 5 3 2" xfId="480" xr:uid="{00000000-0005-0000-0000-00004F040000}"/>
    <cellStyle name="Migliaia 5 3 2 2" xfId="1877" xr:uid="{00000000-0005-0000-0000-000050040000}"/>
    <cellStyle name="Migliaia 5 3 2 2 2" xfId="5540" xr:uid="{E18F2D7E-A3AB-4817-9DDE-AB43A7E66C96}"/>
    <cellStyle name="Migliaia 5 3 2 2 3" xfId="6720" xr:uid="{D644B5D6-12A5-499A-96C0-9609CECB7DFE}"/>
    <cellStyle name="Migliaia 5 3 2 2 4" xfId="3814" xr:uid="{8674B428-DF2D-4E98-AB27-52A9F087ED95}"/>
    <cellStyle name="Migliaia 5 3 2 3" xfId="5539" xr:uid="{E405FDFE-4BAD-4A22-B470-6A60EB205CA7}"/>
    <cellStyle name="Migliaia 5 3 2 4" xfId="6719" xr:uid="{6F839173-E108-484A-B421-E1833EBC154B}"/>
    <cellStyle name="Migliaia 5 3 2 5" xfId="3813" xr:uid="{FC0D35F5-FB78-4338-8C42-628CF3F20AB3}"/>
    <cellStyle name="Migliaia 5 3 3" xfId="3815" xr:uid="{A9FDEA38-5F1E-48CB-8E30-67560893E707}"/>
    <cellStyle name="Migliaia 5 3 3 2" xfId="5541" xr:uid="{8F0CE5DE-B6FF-4335-B0B8-66728B524739}"/>
    <cellStyle name="Migliaia 5 3 3 3" xfId="6721" xr:uid="{6A95519A-173B-4A08-8225-AE2E136C0D06}"/>
    <cellStyle name="Migliaia 5 3 4" xfId="3816" xr:uid="{93244E45-3500-4C7A-A1AA-A88B4B364CBB}"/>
    <cellStyle name="Migliaia 5 3 4 2" xfId="5542" xr:uid="{4554231B-24DA-42FA-9CE7-0BA3CE539CD8}"/>
    <cellStyle name="Migliaia 5 3 4 3" xfId="6722" xr:uid="{A909F13F-5F56-46DF-9EE4-58FC9D6497AF}"/>
    <cellStyle name="Migliaia 5 3 5" xfId="3817" xr:uid="{E1B9C5C9-706F-4AB4-93DD-6EBF8D7F9DBF}"/>
    <cellStyle name="Migliaia 5 3 5 2" xfId="5543" xr:uid="{8781A64A-5D57-48B3-8371-3A6873440D32}"/>
    <cellStyle name="Migliaia 5 3 5 3" xfId="6723" xr:uid="{C78D0715-5A68-4C8E-98F0-10A95C27698E}"/>
    <cellStyle name="Migliaia 5 3 6" xfId="5538" xr:uid="{702EAA1D-238A-4614-8CDF-00AFA46C4C2E}"/>
    <cellStyle name="Migliaia 5 3 7" xfId="6718" xr:uid="{7504247B-5B92-4CCB-AE5E-075C4006CEDE}"/>
    <cellStyle name="Migliaia 5 3 8" xfId="3812" xr:uid="{023F59AE-9885-4B4C-9EFD-1579A61659BF}"/>
    <cellStyle name="Migliaia 5 4" xfId="1878" xr:uid="{00000000-0005-0000-0000-000051040000}"/>
    <cellStyle name="Migliaia 5 4 2" xfId="1879" xr:uid="{00000000-0005-0000-0000-000052040000}"/>
    <cellStyle name="Migliaia 5 4 2 2" xfId="5545" xr:uid="{0167749C-44DC-4E9D-A530-BD9B865A70E1}"/>
    <cellStyle name="Migliaia 5 4 2 3" xfId="3819" xr:uid="{2055642A-EE01-41F6-9ACF-9B57EA4C314C}"/>
    <cellStyle name="Migliaia 5 4 3" xfId="5544" xr:uid="{28873FEF-A138-476C-8494-7DB887C20B08}"/>
    <cellStyle name="Migliaia 5 4 4" xfId="6724" xr:uid="{0530E6AF-86F4-4AB3-ADE1-8ABC895C8FE0}"/>
    <cellStyle name="Migliaia 5 4 5" xfId="3818" xr:uid="{DE259583-13F6-4785-B48D-3749074649A2}"/>
    <cellStyle name="Migliaia 5 5" xfId="1880" xr:uid="{00000000-0005-0000-0000-000053040000}"/>
    <cellStyle name="Migliaia 5 5 2" xfId="5546" xr:uid="{A3C92435-0753-4229-86D3-D003802E8B94}"/>
    <cellStyle name="Migliaia 5 5 3" xfId="6725" xr:uid="{73ED6986-017D-4A07-9812-B2DBF10FE10F}"/>
    <cellStyle name="Migliaia 5 5 4" xfId="3820" xr:uid="{AD3C3143-4292-4071-8393-832E4CA01768}"/>
    <cellStyle name="Migliaia 5 6" xfId="3821" xr:uid="{CE1128FF-0D85-442E-9973-298B89165B4A}"/>
    <cellStyle name="Migliaia 5 6 2" xfId="5547" xr:uid="{81AC2B4E-3750-4111-B38B-86D77C12DFB3}"/>
    <cellStyle name="Migliaia 5 6 3" xfId="6726" xr:uid="{99C53AF2-D058-4BA6-94FE-4145134FB039}"/>
    <cellStyle name="Migliaia 5 7" xfId="3822" xr:uid="{7961EA66-A6B4-405A-B106-2843D4B1AD3F}"/>
    <cellStyle name="Migliaia 5 7 2" xfId="5548" xr:uid="{5691E667-E1E9-4312-9C77-50F4CAE58B42}"/>
    <cellStyle name="Migliaia 5 7 3" xfId="6727" xr:uid="{129E5703-D28C-4465-A944-AEBF33E8C04D}"/>
    <cellStyle name="Migliaia 5 8" xfId="3823" xr:uid="{D0A3D77F-4B84-4DB4-AA41-9B697CA2AE02}"/>
    <cellStyle name="Migliaia 5 8 2" xfId="5549" xr:uid="{62E944AA-BF42-482D-AE25-7B56A058083A}"/>
    <cellStyle name="Migliaia 5 8 3" xfId="6728" xr:uid="{EE294F82-CD30-4E58-B51B-7CCD2E6991F4}"/>
    <cellStyle name="Migliaia 5 9" xfId="5534" xr:uid="{12662844-185E-4B71-B45E-27291F21D528}"/>
    <cellStyle name="Migliaia 50" xfId="481" xr:uid="{00000000-0005-0000-0000-000054040000}"/>
    <cellStyle name="Migliaia 50 10" xfId="6729" xr:uid="{052FC603-D84D-4F4D-BE55-B5DD14B44695}"/>
    <cellStyle name="Migliaia 50 11" xfId="3824" xr:uid="{9194D318-F10F-4F49-BABD-EB9451D83A6C}"/>
    <cellStyle name="Migliaia 50 2" xfId="482" xr:uid="{00000000-0005-0000-0000-000055040000}"/>
    <cellStyle name="Migliaia 50 2 2" xfId="1881" xr:uid="{00000000-0005-0000-0000-000056040000}"/>
    <cellStyle name="Migliaia 50 2 2 2" xfId="5552" xr:uid="{B83964E4-AD91-47C3-A227-E66AA3CB4163}"/>
    <cellStyle name="Migliaia 50 2 2 3" xfId="6731" xr:uid="{21659E38-682F-4D1A-9EEE-0E257D2179BF}"/>
    <cellStyle name="Migliaia 50 2 2 4" xfId="3826" xr:uid="{AC041363-C6D6-4287-8909-82CF016A2150}"/>
    <cellStyle name="Migliaia 50 2 3" xfId="3827" xr:uid="{02174822-0FCF-479A-B155-C55555097B84}"/>
    <cellStyle name="Migliaia 50 2 3 2" xfId="5553" xr:uid="{78A044AF-D18F-4777-A6D3-95AA7EF59786}"/>
    <cellStyle name="Migliaia 50 2 3 3" xfId="6732" xr:uid="{8B83B2CE-6689-4747-8B42-969BB066F1F8}"/>
    <cellStyle name="Migliaia 50 2 4" xfId="5551" xr:uid="{F2C26353-A5B3-447F-945E-395C4FB3BF14}"/>
    <cellStyle name="Migliaia 50 2 5" xfId="6730" xr:uid="{2F450306-4C8D-4EA9-9E55-98CD6E7D5AC1}"/>
    <cellStyle name="Migliaia 50 2 6" xfId="3825" xr:uid="{0786225E-232F-42B6-93C1-8F1439FE2E8B}"/>
    <cellStyle name="Migliaia 50 3" xfId="483" xr:uid="{00000000-0005-0000-0000-000057040000}"/>
    <cellStyle name="Migliaia 50 3 2" xfId="484" xr:uid="{00000000-0005-0000-0000-000058040000}"/>
    <cellStyle name="Migliaia 50 3 2 2" xfId="1882" xr:uid="{00000000-0005-0000-0000-000059040000}"/>
    <cellStyle name="Migliaia 50 3 2 2 2" xfId="5556" xr:uid="{0A4540D2-E20A-4B29-A1DB-F1542F602C60}"/>
    <cellStyle name="Migliaia 50 3 2 2 3" xfId="6735" xr:uid="{8ABF46CF-7632-4D0D-9971-1D223D1A690C}"/>
    <cellStyle name="Migliaia 50 3 2 2 4" xfId="3830" xr:uid="{6784C0D1-43B7-47C0-B8D5-6AD9D843F429}"/>
    <cellStyle name="Migliaia 50 3 2 3" xfId="5555" xr:uid="{051B4B79-92B7-448B-974A-27AD6318645F}"/>
    <cellStyle name="Migliaia 50 3 2 4" xfId="6734" xr:uid="{4E6208E2-3F4D-4BE5-9F5F-29FCA93B8E56}"/>
    <cellStyle name="Migliaia 50 3 2 5" xfId="3829" xr:uid="{CA51B2F2-2E1B-4253-BB52-F1E5AEE21BE5}"/>
    <cellStyle name="Migliaia 50 3 3" xfId="3831" xr:uid="{4C8B61BA-D09D-42D3-9679-536B38FB3434}"/>
    <cellStyle name="Migliaia 50 3 3 2" xfId="5557" xr:uid="{76CD6033-7917-4A32-ABB4-D12E3F0AF4CA}"/>
    <cellStyle name="Migliaia 50 3 3 3" xfId="6736" xr:uid="{16AAEDFD-5899-48D1-BF2C-C3F8A611EBC4}"/>
    <cellStyle name="Migliaia 50 3 4" xfId="3832" xr:uid="{61630A4C-D7F4-4D6D-AC7E-AF5000F1BD89}"/>
    <cellStyle name="Migliaia 50 3 4 2" xfId="5558" xr:uid="{6DF363F7-F0A6-4676-A7B2-757510CAED98}"/>
    <cellStyle name="Migliaia 50 3 4 3" xfId="6737" xr:uid="{432D1E88-4C6B-4ADB-B6B1-C8BABA3DBF19}"/>
    <cellStyle name="Migliaia 50 3 5" xfId="3833" xr:uid="{53F95984-E938-4B29-B1BB-A0351A3403EC}"/>
    <cellStyle name="Migliaia 50 3 5 2" xfId="5559" xr:uid="{5E29E62A-A1BF-4A0A-BDFD-18F65BFA4552}"/>
    <cellStyle name="Migliaia 50 3 5 3" xfId="6738" xr:uid="{6E33159D-382B-47EE-9213-7FD76751C414}"/>
    <cellStyle name="Migliaia 50 3 6" xfId="5554" xr:uid="{A382329F-F97D-49FC-8327-772E5B22ED8C}"/>
    <cellStyle name="Migliaia 50 3 7" xfId="6733" xr:uid="{62BD617F-CDE4-42C2-982B-57BE0EB632B4}"/>
    <cellStyle name="Migliaia 50 3 8" xfId="3828" xr:uid="{171A1F20-4986-4F0F-89D7-ED14B0C5F035}"/>
    <cellStyle name="Migliaia 50 4" xfId="1883" xr:uid="{00000000-0005-0000-0000-00005A040000}"/>
    <cellStyle name="Migliaia 50 4 2" xfId="1884" xr:uid="{00000000-0005-0000-0000-00005B040000}"/>
    <cellStyle name="Migliaia 50 4 2 2" xfId="5561" xr:uid="{0F6E3954-129E-48FB-8B7B-2A818B143147}"/>
    <cellStyle name="Migliaia 50 4 2 3" xfId="3835" xr:uid="{9B14D4BA-0C34-4CC9-BBCD-3D4DD522230C}"/>
    <cellStyle name="Migliaia 50 4 3" xfId="5560" xr:uid="{C4AD7F81-7CA9-41B1-93BF-C5AD3BE44A35}"/>
    <cellStyle name="Migliaia 50 4 4" xfId="6739" xr:uid="{C0B22001-1E00-4F3B-B4F5-9E832502C432}"/>
    <cellStyle name="Migliaia 50 4 5" xfId="3834" xr:uid="{BBCE4333-9F34-4C47-8868-73E9F07581E4}"/>
    <cellStyle name="Migliaia 50 5" xfId="1885" xr:uid="{00000000-0005-0000-0000-00005C040000}"/>
    <cellStyle name="Migliaia 50 5 2" xfId="5562" xr:uid="{9CE24454-31A6-4FA8-9C79-DEBD9FE6E401}"/>
    <cellStyle name="Migliaia 50 5 3" xfId="6740" xr:uid="{D6DDAC44-3120-4FA6-8DCA-9EEBC15692D7}"/>
    <cellStyle name="Migliaia 50 5 4" xfId="3836" xr:uid="{C7B93756-9009-454D-8D86-9D6E1C5E426D}"/>
    <cellStyle name="Migliaia 50 6" xfId="3837" xr:uid="{A371CFB9-2028-437F-B4EA-9C7804A49ED6}"/>
    <cellStyle name="Migliaia 50 6 2" xfId="5563" xr:uid="{20BA3BFE-3478-41C1-BD2B-2EB4B64F64F5}"/>
    <cellStyle name="Migliaia 50 6 3" xfId="6741" xr:uid="{821DA7F8-1DB0-439C-8CE9-6A0DC2D46436}"/>
    <cellStyle name="Migliaia 50 7" xfId="3838" xr:uid="{80CD9E38-1608-4D63-AF43-9629E0C03EEE}"/>
    <cellStyle name="Migliaia 50 7 2" xfId="5564" xr:uid="{4BECC92C-1125-4FF3-BAAB-7520683DCD9B}"/>
    <cellStyle name="Migliaia 50 7 3" xfId="6742" xr:uid="{2DDFB624-42A8-4612-BD61-45F774755535}"/>
    <cellStyle name="Migliaia 50 8" xfId="3839" xr:uid="{33E97BBD-C1BF-45AD-89BB-CB5D003145DC}"/>
    <cellStyle name="Migliaia 50 8 2" xfId="5565" xr:uid="{F2200D22-0E42-4820-8404-E386BE09584B}"/>
    <cellStyle name="Migliaia 50 8 3" xfId="6743" xr:uid="{E4ED31A0-E29E-4DE4-9054-37DE1F282765}"/>
    <cellStyle name="Migliaia 50 9" xfId="5550" xr:uid="{DBDDFA74-FB76-4FFA-A808-B56318FDC025}"/>
    <cellStyle name="Migliaia 51" xfId="485" xr:uid="{00000000-0005-0000-0000-00005D040000}"/>
    <cellStyle name="Migliaia 51 10" xfId="6744" xr:uid="{AACC4D75-CF7A-4BE3-A08B-DACE5A0D9604}"/>
    <cellStyle name="Migliaia 51 11" xfId="3840" xr:uid="{618DEF42-A21C-46FC-A76E-9C41CAE26608}"/>
    <cellStyle name="Migliaia 51 2" xfId="486" xr:uid="{00000000-0005-0000-0000-00005E040000}"/>
    <cellStyle name="Migliaia 51 2 2" xfId="1886" xr:uid="{00000000-0005-0000-0000-00005F040000}"/>
    <cellStyle name="Migliaia 51 2 2 2" xfId="5568" xr:uid="{65A01FB0-C034-4D03-ADF2-21145A5E0CF0}"/>
    <cellStyle name="Migliaia 51 2 2 3" xfId="6746" xr:uid="{5139F08B-47AA-4BAE-B41F-1DE4436E5FA6}"/>
    <cellStyle name="Migliaia 51 2 2 4" xfId="3842" xr:uid="{4C940DD2-A32A-4052-A1A9-0B7253505CA9}"/>
    <cellStyle name="Migliaia 51 2 3" xfId="3843" xr:uid="{AAC52EA7-8BB9-440D-8EDA-BFF1B24C4178}"/>
    <cellStyle name="Migliaia 51 2 3 2" xfId="5569" xr:uid="{4411E18C-E0C7-4640-A93E-348004503912}"/>
    <cellStyle name="Migliaia 51 2 3 3" xfId="6747" xr:uid="{AD2512A3-CBC3-4EB8-B80F-1B1F365D37AD}"/>
    <cellStyle name="Migliaia 51 2 4" xfId="5567" xr:uid="{B72E00B5-6BEA-423C-9227-B50B9B1E3B60}"/>
    <cellStyle name="Migliaia 51 2 5" xfId="6745" xr:uid="{5832C5BB-A2D4-40C7-A2E6-1A664E518E31}"/>
    <cellStyle name="Migliaia 51 2 6" xfId="3841" xr:uid="{A475D162-7F50-45B2-B159-C5966420D600}"/>
    <cellStyle name="Migliaia 51 3" xfId="487" xr:uid="{00000000-0005-0000-0000-000060040000}"/>
    <cellStyle name="Migliaia 51 3 2" xfId="488" xr:uid="{00000000-0005-0000-0000-000061040000}"/>
    <cellStyle name="Migliaia 51 3 2 2" xfId="1887" xr:uid="{00000000-0005-0000-0000-000062040000}"/>
    <cellStyle name="Migliaia 51 3 2 2 2" xfId="5572" xr:uid="{C9D4FC38-94E1-4E0F-8E01-E7394383E78D}"/>
    <cellStyle name="Migliaia 51 3 2 2 3" xfId="6750" xr:uid="{ABFC92A4-0C1C-4C8E-AE41-1EE37D87AF60}"/>
    <cellStyle name="Migliaia 51 3 2 2 4" xfId="3846" xr:uid="{E0D450B9-DAF9-49E0-9A5E-93CCC4970CF0}"/>
    <cellStyle name="Migliaia 51 3 2 3" xfId="5571" xr:uid="{5468F957-723F-49C9-8B21-5319CD9B3813}"/>
    <cellStyle name="Migliaia 51 3 2 4" xfId="6749" xr:uid="{3FB4E0F9-19D5-422A-9F28-9D61ED2A5680}"/>
    <cellStyle name="Migliaia 51 3 2 5" xfId="3845" xr:uid="{6AF79E83-0B69-48F2-877E-233B9CB08D66}"/>
    <cellStyle name="Migliaia 51 3 3" xfId="3847" xr:uid="{F95EDA76-92EB-45F1-95CF-B369510ED1A3}"/>
    <cellStyle name="Migliaia 51 3 3 2" xfId="5573" xr:uid="{8832C0C3-B99F-4792-90F1-44F323CACD69}"/>
    <cellStyle name="Migliaia 51 3 3 3" xfId="6751" xr:uid="{A24C6DE4-2606-4764-8B70-6D906A498FD6}"/>
    <cellStyle name="Migliaia 51 3 4" xfId="3848" xr:uid="{EE0B44F8-EB5A-44B9-A26F-5F0B1B85E61A}"/>
    <cellStyle name="Migliaia 51 3 4 2" xfId="5574" xr:uid="{35A4ACEE-D015-4CB5-B468-D5B5696FFDCF}"/>
    <cellStyle name="Migliaia 51 3 4 3" xfId="6752" xr:uid="{53D5B2D1-6A78-4314-A5DC-BE623023CB11}"/>
    <cellStyle name="Migliaia 51 3 5" xfId="3849" xr:uid="{5ADA7F42-8A78-40BE-9AF7-D55388D481CE}"/>
    <cellStyle name="Migliaia 51 3 5 2" xfId="5575" xr:uid="{8E840EBA-D277-4909-9E47-C263F89822F2}"/>
    <cellStyle name="Migliaia 51 3 5 3" xfId="6753" xr:uid="{D1B0A480-40D4-46B1-B85D-4A6267E8401E}"/>
    <cellStyle name="Migliaia 51 3 6" xfId="5570" xr:uid="{625C77C9-166B-497C-B063-E8F85BB936DC}"/>
    <cellStyle name="Migliaia 51 3 7" xfId="6748" xr:uid="{393AFC89-CFB9-4C48-A486-C73E49E36684}"/>
    <cellStyle name="Migliaia 51 3 8" xfId="3844" xr:uid="{1C60F52E-5FBF-4613-94A9-48448D399308}"/>
    <cellStyle name="Migliaia 51 4" xfId="1888" xr:uid="{00000000-0005-0000-0000-000063040000}"/>
    <cellStyle name="Migliaia 51 4 2" xfId="1889" xr:uid="{00000000-0005-0000-0000-000064040000}"/>
    <cellStyle name="Migliaia 51 4 2 2" xfId="5577" xr:uid="{75FA0004-DE90-407B-93B6-2F250AF634BD}"/>
    <cellStyle name="Migliaia 51 4 2 3" xfId="3851" xr:uid="{8C651A77-98CE-488E-A6D9-8D4AF767DA35}"/>
    <cellStyle name="Migliaia 51 4 3" xfId="5576" xr:uid="{AC0D6A30-F049-43FB-8C5C-60674D8A342A}"/>
    <cellStyle name="Migliaia 51 4 4" xfId="6754" xr:uid="{8627033C-CEA5-4BE9-8875-4B6C1A37899A}"/>
    <cellStyle name="Migliaia 51 4 5" xfId="3850" xr:uid="{F8755A77-E664-4A3A-91F3-384017DD3BBA}"/>
    <cellStyle name="Migliaia 51 5" xfId="1890" xr:uid="{00000000-0005-0000-0000-000065040000}"/>
    <cellStyle name="Migliaia 51 5 2" xfId="5578" xr:uid="{1EAF9CB0-5795-4A4C-AD74-6A03A80E7E52}"/>
    <cellStyle name="Migliaia 51 5 3" xfId="6755" xr:uid="{4F366AE7-23DC-4EC1-A0B8-35CBDDF39021}"/>
    <cellStyle name="Migliaia 51 5 4" xfId="3852" xr:uid="{F3CED710-64AB-43B8-AB4E-32D7E1BE0406}"/>
    <cellStyle name="Migliaia 51 6" xfId="3853" xr:uid="{1E301903-4C53-4992-902D-1F017D8456EA}"/>
    <cellStyle name="Migliaia 51 6 2" xfId="5579" xr:uid="{DBD49CC6-48A0-43EA-9527-003717943D06}"/>
    <cellStyle name="Migliaia 51 6 3" xfId="6756" xr:uid="{C5903F44-3F9D-4364-BA79-928A1B73295E}"/>
    <cellStyle name="Migliaia 51 7" xfId="3854" xr:uid="{520D5A07-1EFC-479D-A533-1AC2ED4B7D25}"/>
    <cellStyle name="Migliaia 51 7 2" xfId="5580" xr:uid="{C4D596D4-D510-4FD7-814C-BA6103B678ED}"/>
    <cellStyle name="Migliaia 51 7 3" xfId="6757" xr:uid="{7B4EE3F6-4C65-4210-8D52-D1EB6F83B1CC}"/>
    <cellStyle name="Migliaia 51 8" xfId="3855" xr:uid="{C31A8808-7EAB-4B89-9D5F-2BF47CE2C33E}"/>
    <cellStyle name="Migliaia 51 8 2" xfId="5581" xr:uid="{9381D578-0D5D-4059-9F47-B5136990127D}"/>
    <cellStyle name="Migliaia 51 8 3" xfId="6758" xr:uid="{0BBBB5C8-EE7A-4F1F-B5D7-39DD60FB227B}"/>
    <cellStyle name="Migliaia 51 9" xfId="5566" xr:uid="{AF09C562-BEDB-48C3-9A46-E255101142D0}"/>
    <cellStyle name="Migliaia 52" xfId="489" xr:uid="{00000000-0005-0000-0000-000066040000}"/>
    <cellStyle name="Migliaia 52 10" xfId="6759" xr:uid="{4F8F202B-9165-4708-81AA-0BA46E17474D}"/>
    <cellStyle name="Migliaia 52 11" xfId="3856" xr:uid="{4A3D0EA7-7816-471C-8713-4FB2392E468B}"/>
    <cellStyle name="Migliaia 52 2" xfId="490" xr:uid="{00000000-0005-0000-0000-000067040000}"/>
    <cellStyle name="Migliaia 52 2 2" xfId="1891" xr:uid="{00000000-0005-0000-0000-000068040000}"/>
    <cellStyle name="Migliaia 52 2 2 2" xfId="5584" xr:uid="{496893FF-52B0-4DD3-AF8D-FA52BCEF7B15}"/>
    <cellStyle name="Migliaia 52 2 2 3" xfId="6761" xr:uid="{357F043A-58EB-4BD6-A784-71A66B55E9A5}"/>
    <cellStyle name="Migliaia 52 2 2 4" xfId="3858" xr:uid="{0A121CDE-6712-404B-A7CF-7CD3DC628249}"/>
    <cellStyle name="Migliaia 52 2 3" xfId="3859" xr:uid="{9E30C25D-FD46-45E8-BE3C-727C55A3E0DC}"/>
    <cellStyle name="Migliaia 52 2 3 2" xfId="5585" xr:uid="{FFA8988A-63A5-480D-A2AB-5CDAED2487C8}"/>
    <cellStyle name="Migliaia 52 2 3 3" xfId="6762" xr:uid="{29C53278-71B7-4716-8049-33E239F57BCC}"/>
    <cellStyle name="Migliaia 52 2 4" xfId="5583" xr:uid="{9C7978A9-07A9-4F15-BEC7-964F570630A6}"/>
    <cellStyle name="Migliaia 52 2 5" xfId="6760" xr:uid="{34F150B4-839B-47A1-A13F-D074B998E071}"/>
    <cellStyle name="Migliaia 52 2 6" xfId="3857" xr:uid="{3A93DF82-25CE-4B62-ABB2-82D59B213E19}"/>
    <cellStyle name="Migliaia 52 3" xfId="491" xr:uid="{00000000-0005-0000-0000-000069040000}"/>
    <cellStyle name="Migliaia 52 3 2" xfId="492" xr:uid="{00000000-0005-0000-0000-00006A040000}"/>
    <cellStyle name="Migliaia 52 3 2 2" xfId="1892" xr:uid="{00000000-0005-0000-0000-00006B040000}"/>
    <cellStyle name="Migliaia 52 3 2 2 2" xfId="5588" xr:uid="{E353D501-58C2-4D0F-AE81-27D244064494}"/>
    <cellStyle name="Migliaia 52 3 2 2 3" xfId="6765" xr:uid="{4561DE48-8E04-45C2-8DE5-AE858B53D6F1}"/>
    <cellStyle name="Migliaia 52 3 2 2 4" xfId="3862" xr:uid="{041F1779-E0A9-456C-8B6E-57005D93D80C}"/>
    <cellStyle name="Migliaia 52 3 2 3" xfId="5587" xr:uid="{081C7DD0-E4A1-47A2-B1BD-493DD876A11E}"/>
    <cellStyle name="Migliaia 52 3 2 4" xfId="6764" xr:uid="{A2E23FA7-B29F-4317-ADFB-33E97CBC492D}"/>
    <cellStyle name="Migliaia 52 3 2 5" xfId="3861" xr:uid="{8B9B85AC-6B53-42A1-82F7-7C6DFB633BC7}"/>
    <cellStyle name="Migliaia 52 3 3" xfId="3863" xr:uid="{6B2BD9B4-5E99-4599-95CB-CA486B0886D7}"/>
    <cellStyle name="Migliaia 52 3 3 2" xfId="5589" xr:uid="{D553F11B-0000-44DC-9547-B349460B67F1}"/>
    <cellStyle name="Migliaia 52 3 3 3" xfId="6766" xr:uid="{1AAAE1AC-8E92-4BBE-B3E3-E069B500621D}"/>
    <cellStyle name="Migliaia 52 3 4" xfId="3864" xr:uid="{2E8FC73C-531C-4FC1-BBA3-B040D56697A6}"/>
    <cellStyle name="Migliaia 52 3 4 2" xfId="5590" xr:uid="{1C43779B-969B-4779-B238-F1DA6CCDAE8F}"/>
    <cellStyle name="Migliaia 52 3 4 3" xfId="6767" xr:uid="{1506BA68-84DB-49CE-9E0A-EA4D121F0F0A}"/>
    <cellStyle name="Migliaia 52 3 5" xfId="3865" xr:uid="{DB680883-2EC2-4686-BE19-C23065AADDCE}"/>
    <cellStyle name="Migliaia 52 3 5 2" xfId="5591" xr:uid="{6AE6EE50-DFBA-46EC-A7EE-1A995FA5BCEC}"/>
    <cellStyle name="Migliaia 52 3 5 3" xfId="6768" xr:uid="{4BD6F40A-F44E-472A-9394-BEF1AAC42170}"/>
    <cellStyle name="Migliaia 52 3 6" xfId="5586" xr:uid="{ACDC8639-7892-4486-9A58-DF50016D9B40}"/>
    <cellStyle name="Migliaia 52 3 7" xfId="6763" xr:uid="{67C174ED-B3F8-420F-A73F-4702FAE67348}"/>
    <cellStyle name="Migliaia 52 3 8" xfId="3860" xr:uid="{B2A29D56-E03C-42FA-9B73-33F1C6701030}"/>
    <cellStyle name="Migliaia 52 4" xfId="1893" xr:uid="{00000000-0005-0000-0000-00006C040000}"/>
    <cellStyle name="Migliaia 52 4 2" xfId="1894" xr:uid="{00000000-0005-0000-0000-00006D040000}"/>
    <cellStyle name="Migliaia 52 4 2 2" xfId="5593" xr:uid="{6C6C9FDF-B115-493C-8708-6F2DB120344D}"/>
    <cellStyle name="Migliaia 52 4 2 3" xfId="3867" xr:uid="{E74A678A-13CD-4343-9ACA-8FC9ABCE00FF}"/>
    <cellStyle name="Migliaia 52 4 3" xfId="5592" xr:uid="{64069470-4AF6-4A31-8FD4-9CA09ED15DC0}"/>
    <cellStyle name="Migliaia 52 4 4" xfId="6769" xr:uid="{81E0A9BA-6FA1-4775-8D03-0CA461993283}"/>
    <cellStyle name="Migliaia 52 4 5" xfId="3866" xr:uid="{0DAE8909-C240-44F2-8D5A-84163F08E9F6}"/>
    <cellStyle name="Migliaia 52 5" xfId="1895" xr:uid="{00000000-0005-0000-0000-00006E040000}"/>
    <cellStyle name="Migliaia 52 5 2" xfId="5594" xr:uid="{AB4021E3-902E-452A-AE4C-E93BF6E94F71}"/>
    <cellStyle name="Migliaia 52 5 3" xfId="6770" xr:uid="{D943F761-B4C9-4444-97F5-3399F4390E6E}"/>
    <cellStyle name="Migliaia 52 5 4" xfId="3868" xr:uid="{65FE5126-4CBF-4510-9CD4-D12C4C8C3A2A}"/>
    <cellStyle name="Migliaia 52 6" xfId="3869" xr:uid="{4D3AF9B1-0040-4E20-94C8-D18B5F0D3743}"/>
    <cellStyle name="Migliaia 52 6 2" xfId="5595" xr:uid="{8A2C2F60-7FB5-4288-8CCB-6835811F5EBB}"/>
    <cellStyle name="Migliaia 52 6 3" xfId="6771" xr:uid="{686B1AA2-4A21-4FCA-9846-5C701B54893D}"/>
    <cellStyle name="Migliaia 52 7" xfId="3870" xr:uid="{A9376C20-2A9D-48BF-A68E-D3155CE143D7}"/>
    <cellStyle name="Migliaia 52 7 2" xfId="5596" xr:uid="{2D8E491C-E4DA-4296-B25E-E55173329DA6}"/>
    <cellStyle name="Migliaia 52 7 3" xfId="6772" xr:uid="{EDE04637-5F84-48CE-A355-DB60D39184ED}"/>
    <cellStyle name="Migliaia 52 8" xfId="3871" xr:uid="{CDF16066-9FBF-400C-9E0C-859C512F7701}"/>
    <cellStyle name="Migliaia 52 8 2" xfId="5597" xr:uid="{BC0CC8ED-5DC5-431E-910D-D4B8094900F4}"/>
    <cellStyle name="Migliaia 52 8 3" xfId="6773" xr:uid="{0B01831D-C060-432E-8770-8AEA844FBDFE}"/>
    <cellStyle name="Migliaia 52 9" xfId="5582" xr:uid="{A9201CA5-F61B-4D5F-84CF-DA5CDC670C37}"/>
    <cellStyle name="Migliaia 53" xfId="493" xr:uid="{00000000-0005-0000-0000-00006F040000}"/>
    <cellStyle name="Migliaia 53 10" xfId="6774" xr:uid="{DAABB730-F358-454D-B24E-C6CA17D60C38}"/>
    <cellStyle name="Migliaia 53 11" xfId="3872" xr:uid="{F577A5FA-201D-4BAD-BE16-3B8538AADD32}"/>
    <cellStyle name="Migliaia 53 2" xfId="494" xr:uid="{00000000-0005-0000-0000-000070040000}"/>
    <cellStyle name="Migliaia 53 2 2" xfId="1896" xr:uid="{00000000-0005-0000-0000-000071040000}"/>
    <cellStyle name="Migliaia 53 2 2 2" xfId="5600" xr:uid="{9FCDC712-8F29-4C62-9DB0-A380AFDE55B0}"/>
    <cellStyle name="Migliaia 53 2 2 3" xfId="6776" xr:uid="{C294BC7A-BAAF-4BDD-B838-9C2DA801907C}"/>
    <cellStyle name="Migliaia 53 2 2 4" xfId="3874" xr:uid="{42DBEE27-4BB5-48A7-81B7-579439AEA7ED}"/>
    <cellStyle name="Migliaia 53 2 3" xfId="3875" xr:uid="{02500575-C6FA-402E-8599-0AD31427F0FE}"/>
    <cellStyle name="Migliaia 53 2 3 2" xfId="5601" xr:uid="{BE3AF0C6-4A27-4615-BD5A-C9651DD44D92}"/>
    <cellStyle name="Migliaia 53 2 3 3" xfId="6777" xr:uid="{B19315B1-1D0B-4601-8142-E9662F818A16}"/>
    <cellStyle name="Migliaia 53 2 4" xfId="5599" xr:uid="{79285C30-7E19-4A06-879C-5D9E17637B45}"/>
    <cellStyle name="Migliaia 53 2 5" xfId="6775" xr:uid="{3C67B881-3AA1-4800-8D4B-647D0E92CC67}"/>
    <cellStyle name="Migliaia 53 2 6" xfId="3873" xr:uid="{62C1B83E-D9A4-4B18-B4B9-F32F2D39B531}"/>
    <cellStyle name="Migliaia 53 3" xfId="495" xr:uid="{00000000-0005-0000-0000-000072040000}"/>
    <cellStyle name="Migliaia 53 3 2" xfId="496" xr:uid="{00000000-0005-0000-0000-000073040000}"/>
    <cellStyle name="Migliaia 53 3 2 2" xfId="1897" xr:uid="{00000000-0005-0000-0000-000074040000}"/>
    <cellStyle name="Migliaia 53 3 2 2 2" xfId="5604" xr:uid="{75C72B14-29FD-4EDC-A5AA-21C320D99EBB}"/>
    <cellStyle name="Migliaia 53 3 2 2 3" xfId="6780" xr:uid="{7FA9ABE1-7B77-45A7-BF60-319609DC99D0}"/>
    <cellStyle name="Migliaia 53 3 2 2 4" xfId="3878" xr:uid="{CB917C84-8DF1-469D-924F-DA2073ED0507}"/>
    <cellStyle name="Migliaia 53 3 2 3" xfId="5603" xr:uid="{85C60C5D-9849-414D-924D-2290AF049499}"/>
    <cellStyle name="Migliaia 53 3 2 4" xfId="6779" xr:uid="{7D14AFBB-177D-4DDF-A911-649763AF1ECE}"/>
    <cellStyle name="Migliaia 53 3 2 5" xfId="3877" xr:uid="{6775C2D6-273D-4242-8F25-D8BD483F35CC}"/>
    <cellStyle name="Migliaia 53 3 3" xfId="3879" xr:uid="{B007EE73-7F64-4378-82D1-D8E8338F4576}"/>
    <cellStyle name="Migliaia 53 3 3 2" xfId="5605" xr:uid="{81E03943-2F26-4427-9C81-124D02491819}"/>
    <cellStyle name="Migliaia 53 3 3 3" xfId="6781" xr:uid="{F340A5EC-D3CF-4110-8DC4-288ECD06B4F7}"/>
    <cellStyle name="Migliaia 53 3 4" xfId="3880" xr:uid="{C5224267-4214-4399-91CF-09B0D892940C}"/>
    <cellStyle name="Migliaia 53 3 4 2" xfId="5606" xr:uid="{04C6FA9A-47A6-4F06-9B3B-063D426021AE}"/>
    <cellStyle name="Migliaia 53 3 4 3" xfId="6782" xr:uid="{CE780606-F8E7-486D-B8D1-10B836AD182D}"/>
    <cellStyle name="Migliaia 53 3 5" xfId="3881" xr:uid="{47DD4609-1775-4409-9240-CAE6AD7E56FD}"/>
    <cellStyle name="Migliaia 53 3 5 2" xfId="5607" xr:uid="{38571950-1E44-46D7-AB1D-07A0003FCA8D}"/>
    <cellStyle name="Migliaia 53 3 5 3" xfId="6783" xr:uid="{14CE2A3B-5540-4BC3-B3D9-787823D44F6B}"/>
    <cellStyle name="Migliaia 53 3 6" xfId="5602" xr:uid="{A952BE88-463A-49B6-9098-9BAD5C9E3C5C}"/>
    <cellStyle name="Migliaia 53 3 7" xfId="6778" xr:uid="{A31DDD86-40AC-4241-AF89-473E11805479}"/>
    <cellStyle name="Migliaia 53 3 8" xfId="3876" xr:uid="{AE4B4BFC-96FE-46F7-BE5F-ED640FD1D2D3}"/>
    <cellStyle name="Migliaia 53 4" xfId="1898" xr:uid="{00000000-0005-0000-0000-000075040000}"/>
    <cellStyle name="Migliaia 53 4 2" xfId="1899" xr:uid="{00000000-0005-0000-0000-000076040000}"/>
    <cellStyle name="Migliaia 53 4 2 2" xfId="5609" xr:uid="{CA9FDED3-63DD-401A-BDA2-4B46F6FDB28A}"/>
    <cellStyle name="Migliaia 53 4 2 3" xfId="3883" xr:uid="{06F9AAF4-12C0-4749-8F15-1CFA81ED7146}"/>
    <cellStyle name="Migliaia 53 4 3" xfId="5608" xr:uid="{92383D3C-A1EB-42E3-850E-B67392493D18}"/>
    <cellStyle name="Migliaia 53 4 4" xfId="6784" xr:uid="{CD53CDE4-C9C0-46D6-AC1F-C476952F526A}"/>
    <cellStyle name="Migliaia 53 4 5" xfId="3882" xr:uid="{787DC4BA-F088-4A0C-AC33-159BA68A0B8F}"/>
    <cellStyle name="Migliaia 53 5" xfId="1900" xr:uid="{00000000-0005-0000-0000-000077040000}"/>
    <cellStyle name="Migliaia 53 5 2" xfId="5610" xr:uid="{5C04D5DE-F19D-4619-B40E-4A384003069C}"/>
    <cellStyle name="Migliaia 53 5 3" xfId="6785" xr:uid="{B23C12AC-6BD8-4385-9DA9-3D97653EE38E}"/>
    <cellStyle name="Migliaia 53 5 4" xfId="3884" xr:uid="{47509DBD-3D1D-451E-AE22-136B72219474}"/>
    <cellStyle name="Migliaia 53 6" xfId="3885" xr:uid="{5C9FD073-83AB-492E-A719-B8DED83D4A5C}"/>
    <cellStyle name="Migliaia 53 6 2" xfId="5611" xr:uid="{25D4EA56-8B20-4A08-9C39-D329B4D28484}"/>
    <cellStyle name="Migliaia 53 6 3" xfId="6786" xr:uid="{52D57E89-6984-43E4-9ADE-342F7AAD18F7}"/>
    <cellStyle name="Migliaia 53 7" xfId="3886" xr:uid="{70E68BE1-DC05-4D07-9B9D-3BD84C43AE9B}"/>
    <cellStyle name="Migliaia 53 7 2" xfId="5612" xr:uid="{CF88FE01-EA63-4EEA-A9CB-E3BDCC086337}"/>
    <cellStyle name="Migliaia 53 7 3" xfId="6787" xr:uid="{48E6106B-95FD-4672-B5EB-0A65BEEC2C19}"/>
    <cellStyle name="Migliaia 53 8" xfId="3887" xr:uid="{0B0BDC8D-2324-43D5-A4D7-2B25317E1EB9}"/>
    <cellStyle name="Migliaia 53 8 2" xfId="5613" xr:uid="{4DD31888-8092-4F16-8E5F-747D536714AE}"/>
    <cellStyle name="Migliaia 53 8 3" xfId="6788" xr:uid="{C9535630-BD64-4B75-9277-F76A5D03542D}"/>
    <cellStyle name="Migliaia 53 9" xfId="5598" xr:uid="{05C21FDF-6308-485A-A7EA-B51E0C017029}"/>
    <cellStyle name="Migliaia 54" xfId="497" xr:uid="{00000000-0005-0000-0000-000078040000}"/>
    <cellStyle name="Migliaia 54 10" xfId="6789" xr:uid="{29E2D201-844F-419E-8397-878EB832E861}"/>
    <cellStyle name="Migliaia 54 11" xfId="3888" xr:uid="{A406B706-863B-4438-99BF-EC8C477204ED}"/>
    <cellStyle name="Migliaia 54 2" xfId="498" xr:uid="{00000000-0005-0000-0000-000079040000}"/>
    <cellStyle name="Migliaia 54 2 2" xfId="1901" xr:uid="{00000000-0005-0000-0000-00007A040000}"/>
    <cellStyle name="Migliaia 54 2 2 2" xfId="5616" xr:uid="{1E2B8EB1-7F5B-4C7E-ACBF-C6D64F2F9CD9}"/>
    <cellStyle name="Migliaia 54 2 2 3" xfId="6791" xr:uid="{5EE7A8E0-AAD6-43F4-A63A-C8D236DE6C54}"/>
    <cellStyle name="Migliaia 54 2 2 4" xfId="3890" xr:uid="{A08667BC-F5EB-4A36-A045-94D93ACFDA11}"/>
    <cellStyle name="Migliaia 54 2 3" xfId="3891" xr:uid="{0F52A02A-1EB1-4DA5-938E-5EF19D7E75BD}"/>
    <cellStyle name="Migliaia 54 2 3 2" xfId="5617" xr:uid="{1F8DB1B4-5E47-4FED-86D9-C17130741652}"/>
    <cellStyle name="Migliaia 54 2 3 3" xfId="6792" xr:uid="{322EB5E0-6A70-4508-B49A-111898FFC848}"/>
    <cellStyle name="Migliaia 54 2 4" xfId="5615" xr:uid="{021C4E47-12A3-443B-B853-1EA4424E945E}"/>
    <cellStyle name="Migliaia 54 2 5" xfId="6790" xr:uid="{D659F3B8-07E4-4E59-A069-EA3A6564622A}"/>
    <cellStyle name="Migliaia 54 2 6" xfId="3889" xr:uid="{39FA281F-3ED5-41C5-8605-077420AF120F}"/>
    <cellStyle name="Migliaia 54 3" xfId="499" xr:uid="{00000000-0005-0000-0000-00007B040000}"/>
    <cellStyle name="Migliaia 54 3 2" xfId="500" xr:uid="{00000000-0005-0000-0000-00007C040000}"/>
    <cellStyle name="Migliaia 54 3 2 2" xfId="1902" xr:uid="{00000000-0005-0000-0000-00007D040000}"/>
    <cellStyle name="Migliaia 54 3 2 2 2" xfId="5620" xr:uid="{34487C83-14F3-4C66-95FB-221A974E49F3}"/>
    <cellStyle name="Migliaia 54 3 2 2 3" xfId="6795" xr:uid="{72E798C2-34BB-4A7F-AE46-AC32A70D22CA}"/>
    <cellStyle name="Migliaia 54 3 2 2 4" xfId="3894" xr:uid="{AE482941-0D8B-4774-9A58-036662BF809B}"/>
    <cellStyle name="Migliaia 54 3 2 3" xfId="5619" xr:uid="{6E2759E1-F77C-485A-AD20-ED2CFBB2707B}"/>
    <cellStyle name="Migliaia 54 3 2 4" xfId="6794" xr:uid="{06005A2B-294B-442B-BBFC-B031E12CFAE8}"/>
    <cellStyle name="Migliaia 54 3 2 5" xfId="3893" xr:uid="{E5F482F6-E013-4D57-8246-19B1B469C6EC}"/>
    <cellStyle name="Migliaia 54 3 3" xfId="3895" xr:uid="{E8707CFD-BDCA-439B-8398-0F537546007A}"/>
    <cellStyle name="Migliaia 54 3 3 2" xfId="5621" xr:uid="{20B7B2A1-78A3-4653-B9CF-70A9E97E5AC1}"/>
    <cellStyle name="Migliaia 54 3 3 3" xfId="6796" xr:uid="{79B4DB88-845E-4961-A3AF-F5F82A8FDBE4}"/>
    <cellStyle name="Migliaia 54 3 4" xfId="3896" xr:uid="{12333AE5-B3C3-44F7-9A8A-576D7C8A6313}"/>
    <cellStyle name="Migliaia 54 3 4 2" xfId="5622" xr:uid="{70EE280B-D1E8-4127-9069-0F969FA948B9}"/>
    <cellStyle name="Migliaia 54 3 4 3" xfId="6797" xr:uid="{D07C26F9-0E80-46F3-9B8A-6E9959EB834B}"/>
    <cellStyle name="Migliaia 54 3 5" xfId="3897" xr:uid="{69D3EF5A-6021-4B69-8184-7F316D4B4A34}"/>
    <cellStyle name="Migliaia 54 3 5 2" xfId="5623" xr:uid="{F543C407-A716-4014-8282-6CE86883F0A6}"/>
    <cellStyle name="Migliaia 54 3 5 3" xfId="6798" xr:uid="{43905B95-04D1-4EC2-857F-9FA06B82B7C4}"/>
    <cellStyle name="Migliaia 54 3 6" xfId="5618" xr:uid="{F12F2385-5A2B-47D9-A8BE-358B3553570C}"/>
    <cellStyle name="Migliaia 54 3 7" xfId="6793" xr:uid="{8358025A-587C-42DA-9297-E767BA20C6E5}"/>
    <cellStyle name="Migliaia 54 3 8" xfId="3892" xr:uid="{EC5ACF4E-8899-4780-8353-9DB72EDA0423}"/>
    <cellStyle name="Migliaia 54 4" xfId="1903" xr:uid="{00000000-0005-0000-0000-00007E040000}"/>
    <cellStyle name="Migliaia 54 4 2" xfId="1904" xr:uid="{00000000-0005-0000-0000-00007F040000}"/>
    <cellStyle name="Migliaia 54 4 2 2" xfId="5625" xr:uid="{2E71CD10-6D64-46BE-BB51-2D719789528C}"/>
    <cellStyle name="Migliaia 54 4 2 3" xfId="3899" xr:uid="{3847DD73-BBF6-44DB-B699-5468F0EA4E68}"/>
    <cellStyle name="Migliaia 54 4 3" xfId="5624" xr:uid="{F7E79B6F-32EA-4B25-9FB0-F38C3C63835E}"/>
    <cellStyle name="Migliaia 54 4 4" xfId="6799" xr:uid="{7AA01473-6AEB-4D1E-A677-156A15E5DB12}"/>
    <cellStyle name="Migliaia 54 4 5" xfId="3898" xr:uid="{51327D9F-F041-4628-AA50-162FDF7A4575}"/>
    <cellStyle name="Migliaia 54 5" xfId="1905" xr:uid="{00000000-0005-0000-0000-000080040000}"/>
    <cellStyle name="Migliaia 54 5 2" xfId="5626" xr:uid="{EE75512C-20D5-40AD-933C-15A8343E2B8C}"/>
    <cellStyle name="Migliaia 54 5 3" xfId="6800" xr:uid="{7B453BC3-A201-479E-B5F4-E3DEE4C48847}"/>
    <cellStyle name="Migliaia 54 5 4" xfId="3900" xr:uid="{D6BE16EF-8FEE-40FE-BF6C-B0F30A16F76C}"/>
    <cellStyle name="Migliaia 54 6" xfId="3901" xr:uid="{3DA98C7A-D5FA-4A16-BC65-4E8768B409C8}"/>
    <cellStyle name="Migliaia 54 6 2" xfId="5627" xr:uid="{023EDC9D-C211-48AD-8ECF-3218346D0F01}"/>
    <cellStyle name="Migliaia 54 6 3" xfId="6801" xr:uid="{18E147B5-1E02-4AB3-A5CF-89BD4CFFB87A}"/>
    <cellStyle name="Migliaia 54 7" xfId="3902" xr:uid="{4426B53A-057C-442B-9495-FCF499FF1426}"/>
    <cellStyle name="Migliaia 54 7 2" xfId="5628" xr:uid="{C92B0CB2-F3AD-41A0-A555-5CEC7A81421F}"/>
    <cellStyle name="Migliaia 54 7 3" xfId="6802" xr:uid="{E34355DC-D4A6-4E70-9849-C08D783D784F}"/>
    <cellStyle name="Migliaia 54 8" xfId="3903" xr:uid="{DED0693B-5703-44F9-9821-E307648457A0}"/>
    <cellStyle name="Migliaia 54 8 2" xfId="5629" xr:uid="{21664644-04A8-490D-96C4-6E7971D46CF9}"/>
    <cellStyle name="Migliaia 54 8 3" xfId="6803" xr:uid="{1C04C348-3293-4301-8243-7955B15AF2C2}"/>
    <cellStyle name="Migliaia 54 9" xfId="5614" xr:uid="{C50A4D05-FCFD-4B3A-B060-CBA53189FDDF}"/>
    <cellStyle name="Migliaia 55" xfId="501" xr:uid="{00000000-0005-0000-0000-000081040000}"/>
    <cellStyle name="Migliaia 55 10" xfId="6804" xr:uid="{E3940A7E-CADE-4CA4-BDB2-F2E6CEE202DD}"/>
    <cellStyle name="Migliaia 55 11" xfId="3904" xr:uid="{22FA0594-8774-4F02-BB76-7784F640A209}"/>
    <cellStyle name="Migliaia 55 2" xfId="502" xr:uid="{00000000-0005-0000-0000-000082040000}"/>
    <cellStyle name="Migliaia 55 2 2" xfId="1906" xr:uid="{00000000-0005-0000-0000-000083040000}"/>
    <cellStyle name="Migliaia 55 2 2 2" xfId="5632" xr:uid="{4C766987-9155-4427-AF94-CAEDAEF78613}"/>
    <cellStyle name="Migliaia 55 2 2 3" xfId="6806" xr:uid="{FCD8F3C3-0AF8-4403-9CE3-63AAFD3CF806}"/>
    <cellStyle name="Migliaia 55 2 2 4" xfId="3906" xr:uid="{507618F7-D66C-4693-8432-DC1414862180}"/>
    <cellStyle name="Migliaia 55 2 3" xfId="3907" xr:uid="{848F5F82-1027-4A77-82CE-98FDBE24628B}"/>
    <cellStyle name="Migliaia 55 2 3 2" xfId="5633" xr:uid="{C083E76F-99BB-41F4-82ED-B377FB2748ED}"/>
    <cellStyle name="Migliaia 55 2 3 3" xfId="6807" xr:uid="{173B1FCF-431A-465A-A9CF-80D5AC8FA804}"/>
    <cellStyle name="Migliaia 55 2 4" xfId="5631" xr:uid="{2EC4E3CB-C3D0-4BDF-B4F8-DE3D88878DA1}"/>
    <cellStyle name="Migliaia 55 2 5" xfId="6805" xr:uid="{AE568A93-6F72-46F1-8614-D38A7AB05C37}"/>
    <cellStyle name="Migliaia 55 2 6" xfId="3905" xr:uid="{919169A5-6FC2-45A7-A963-F38FF65420B4}"/>
    <cellStyle name="Migliaia 55 3" xfId="503" xr:uid="{00000000-0005-0000-0000-000084040000}"/>
    <cellStyle name="Migliaia 55 3 2" xfId="504" xr:uid="{00000000-0005-0000-0000-000085040000}"/>
    <cellStyle name="Migliaia 55 3 2 2" xfId="1907" xr:uid="{00000000-0005-0000-0000-000086040000}"/>
    <cellStyle name="Migliaia 55 3 2 2 2" xfId="5636" xr:uid="{6A841434-B074-4C06-A730-2ADB165F28D8}"/>
    <cellStyle name="Migliaia 55 3 2 2 3" xfId="6810" xr:uid="{0A8D8CF9-0ABF-4A0F-84AF-37DB7E454446}"/>
    <cellStyle name="Migliaia 55 3 2 2 4" xfId="3910" xr:uid="{E1947028-A1A6-46AB-B84E-BE4A8E66602A}"/>
    <cellStyle name="Migliaia 55 3 2 3" xfId="5635" xr:uid="{77F56CB2-C01B-4315-9C4A-3DF0652ED184}"/>
    <cellStyle name="Migliaia 55 3 2 4" xfId="6809" xr:uid="{1FF26294-F428-471E-9B1A-42ADE5D787D7}"/>
    <cellStyle name="Migliaia 55 3 2 5" xfId="3909" xr:uid="{B0EA70C2-9255-4EBA-8126-61DDE8A4B67F}"/>
    <cellStyle name="Migliaia 55 3 3" xfId="3911" xr:uid="{9255E58F-4468-4263-ABB8-33C46546CA74}"/>
    <cellStyle name="Migliaia 55 3 3 2" xfId="5637" xr:uid="{196578B0-4A88-4F2A-B83D-1F6C15965A26}"/>
    <cellStyle name="Migliaia 55 3 3 3" xfId="6811" xr:uid="{3C135A71-9572-44B6-BE3A-224908A75108}"/>
    <cellStyle name="Migliaia 55 3 4" xfId="3912" xr:uid="{99B7466E-CA48-4801-8D3D-2F0DD77935DD}"/>
    <cellStyle name="Migliaia 55 3 4 2" xfId="5638" xr:uid="{367D349C-ADD5-4BC6-BB2A-D5D841ED5B36}"/>
    <cellStyle name="Migliaia 55 3 4 3" xfId="6812" xr:uid="{60643042-20DF-49D9-A654-B46FCCDBE2E7}"/>
    <cellStyle name="Migliaia 55 3 5" xfId="3913" xr:uid="{6922E324-EAB3-4F4C-936F-5622583A8794}"/>
    <cellStyle name="Migliaia 55 3 5 2" xfId="5639" xr:uid="{34BED136-306C-487F-A9DA-8C987BE2A58C}"/>
    <cellStyle name="Migliaia 55 3 5 3" xfId="6813" xr:uid="{4E8DB34B-DCF4-4E01-B408-FA2998C794FD}"/>
    <cellStyle name="Migliaia 55 3 6" xfId="5634" xr:uid="{67953C8A-CF09-4BBE-A47E-F64B3C941433}"/>
    <cellStyle name="Migliaia 55 3 7" xfId="6808" xr:uid="{A531D3A5-2A36-47F0-8F32-756A4A55D6CB}"/>
    <cellStyle name="Migliaia 55 3 8" xfId="3908" xr:uid="{3311BBE6-AC94-499B-8C8C-9D03E2301C52}"/>
    <cellStyle name="Migliaia 55 4" xfId="1908" xr:uid="{00000000-0005-0000-0000-000087040000}"/>
    <cellStyle name="Migliaia 55 4 2" xfId="1909" xr:uid="{00000000-0005-0000-0000-000088040000}"/>
    <cellStyle name="Migliaia 55 4 2 2" xfId="5641" xr:uid="{B2DBABBD-237A-42C9-849C-9D06A93D1754}"/>
    <cellStyle name="Migliaia 55 4 2 3" xfId="3915" xr:uid="{300E1853-4EF6-4F8B-BC06-29D0137C1369}"/>
    <cellStyle name="Migliaia 55 4 3" xfId="5640" xr:uid="{D8D0371E-B806-4BF9-AAA6-05C3A0636ED8}"/>
    <cellStyle name="Migliaia 55 4 4" xfId="6814" xr:uid="{8F162600-032E-4AE7-997D-1C97B07E2631}"/>
    <cellStyle name="Migliaia 55 4 5" xfId="3914" xr:uid="{FF3B42B4-38DF-43D1-96EA-D2F2164EC081}"/>
    <cellStyle name="Migliaia 55 5" xfId="1910" xr:uid="{00000000-0005-0000-0000-000089040000}"/>
    <cellStyle name="Migliaia 55 5 2" xfId="5642" xr:uid="{F66A2613-42F4-4475-B082-2DF45771890C}"/>
    <cellStyle name="Migliaia 55 5 3" xfId="6815" xr:uid="{8448FABC-C628-46B2-A137-5D159A71520A}"/>
    <cellStyle name="Migliaia 55 5 4" xfId="3916" xr:uid="{1AB7B9BD-B505-47F6-9164-2421549AD519}"/>
    <cellStyle name="Migliaia 55 6" xfId="3917" xr:uid="{13C952F4-5711-4D0F-A42F-31949C3A5E02}"/>
    <cellStyle name="Migliaia 55 6 2" xfId="5643" xr:uid="{E2BCE070-5F4D-45AB-B247-03D4D3951DB1}"/>
    <cellStyle name="Migliaia 55 6 3" xfId="6816" xr:uid="{65F9CCB4-A9B4-4BD3-AE5C-9EAC849E2FFD}"/>
    <cellStyle name="Migliaia 55 7" xfId="3918" xr:uid="{B25D1C03-AD86-490A-88F7-DA95A00FA578}"/>
    <cellStyle name="Migliaia 55 7 2" xfId="5644" xr:uid="{87E545E2-2E40-4235-B30A-AB90C7C36DFA}"/>
    <cellStyle name="Migliaia 55 7 3" xfId="6817" xr:uid="{986AB476-AED1-4ACF-9E07-92034153E2E8}"/>
    <cellStyle name="Migliaia 55 8" xfId="3919" xr:uid="{7A1E14B0-A6DA-4600-A540-7ADCAF5071BB}"/>
    <cellStyle name="Migliaia 55 8 2" xfId="5645" xr:uid="{B18726B1-0B0B-4184-BD1C-ED6B846CCC02}"/>
    <cellStyle name="Migliaia 55 8 3" xfId="6818" xr:uid="{557C50E7-6ECA-4156-B7AD-7FF5A8732A4F}"/>
    <cellStyle name="Migliaia 55 9" xfId="5630" xr:uid="{A0DCC808-DEBA-4C91-9EB9-3DA1463ED197}"/>
    <cellStyle name="Migliaia 56" xfId="505" xr:uid="{00000000-0005-0000-0000-00008A040000}"/>
    <cellStyle name="Migliaia 56 10" xfId="6819" xr:uid="{7B9824B5-BAB3-4347-B67A-E1435A3FCCA2}"/>
    <cellStyle name="Migliaia 56 11" xfId="3920" xr:uid="{779DF0DA-0195-42B2-B60E-0C13086BB6F2}"/>
    <cellStyle name="Migliaia 56 2" xfId="506" xr:uid="{00000000-0005-0000-0000-00008B040000}"/>
    <cellStyle name="Migliaia 56 2 2" xfId="1911" xr:uid="{00000000-0005-0000-0000-00008C040000}"/>
    <cellStyle name="Migliaia 56 2 2 2" xfId="5648" xr:uid="{B7B48E49-4801-4A91-AB4D-BB158492FC7B}"/>
    <cellStyle name="Migliaia 56 2 2 3" xfId="6821" xr:uid="{32616EB8-562B-48C1-98AF-60FC73911A8F}"/>
    <cellStyle name="Migliaia 56 2 2 4" xfId="3922" xr:uid="{A224740C-6A80-498D-AF39-56C5ACF1E14D}"/>
    <cellStyle name="Migliaia 56 2 3" xfId="3923" xr:uid="{BC9062F7-A2AA-46DC-BC74-55FD0E1826E9}"/>
    <cellStyle name="Migliaia 56 2 3 2" xfId="5649" xr:uid="{90DD5F5C-1568-4D0C-9418-735883A9F84D}"/>
    <cellStyle name="Migliaia 56 2 3 3" xfId="6822" xr:uid="{25AC26C2-17F8-4F9C-941F-D9EADFA72C14}"/>
    <cellStyle name="Migliaia 56 2 4" xfId="5647" xr:uid="{71F9CD5F-308F-4DC5-AFFF-0FB4F5684498}"/>
    <cellStyle name="Migliaia 56 2 5" xfId="6820" xr:uid="{C21140F0-739B-4A24-A02C-2CD49457E7BB}"/>
    <cellStyle name="Migliaia 56 2 6" xfId="3921" xr:uid="{99BFC918-9F63-41C7-9BDD-B6CB7F05CAFC}"/>
    <cellStyle name="Migliaia 56 3" xfId="507" xr:uid="{00000000-0005-0000-0000-00008D040000}"/>
    <cellStyle name="Migliaia 56 3 2" xfId="508" xr:uid="{00000000-0005-0000-0000-00008E040000}"/>
    <cellStyle name="Migliaia 56 3 2 2" xfId="1912" xr:uid="{00000000-0005-0000-0000-00008F040000}"/>
    <cellStyle name="Migliaia 56 3 2 2 2" xfId="5652" xr:uid="{A0058D04-B87E-41FF-925A-359FFFFD1809}"/>
    <cellStyle name="Migliaia 56 3 2 2 3" xfId="6825" xr:uid="{76115F34-921D-42FD-9650-550B6DB245A3}"/>
    <cellStyle name="Migliaia 56 3 2 2 4" xfId="3926" xr:uid="{E9F77C00-317D-4570-A387-98CB76029B43}"/>
    <cellStyle name="Migliaia 56 3 2 3" xfId="5651" xr:uid="{B029BE73-B964-4964-A78A-52466D53A398}"/>
    <cellStyle name="Migliaia 56 3 2 4" xfId="6824" xr:uid="{21C3A369-903F-4679-9B80-D20F4CCC93B5}"/>
    <cellStyle name="Migliaia 56 3 2 5" xfId="3925" xr:uid="{70E8FD7B-ACB4-4DBC-8769-E07850401820}"/>
    <cellStyle name="Migliaia 56 3 3" xfId="3927" xr:uid="{F52C3B89-D58E-45C2-80E0-B810378303DF}"/>
    <cellStyle name="Migliaia 56 3 3 2" xfId="5653" xr:uid="{749B7FBA-DAE6-4C10-A29C-37E9F511C6E9}"/>
    <cellStyle name="Migliaia 56 3 3 3" xfId="6826" xr:uid="{B04EFE3F-79EE-428D-9800-E8097A6F73E5}"/>
    <cellStyle name="Migliaia 56 3 4" xfId="3928" xr:uid="{6F1F2548-4C7A-4DF9-A13A-B27F07E034E3}"/>
    <cellStyle name="Migliaia 56 3 4 2" xfId="5654" xr:uid="{B4417D29-F0C2-464C-B376-E5607649A165}"/>
    <cellStyle name="Migliaia 56 3 4 3" xfId="6827" xr:uid="{0E899DFF-6D70-462F-B758-72EE34AF912D}"/>
    <cellStyle name="Migliaia 56 3 5" xfId="3929" xr:uid="{52C8CA67-BC2C-4E60-B758-B27F75781DC9}"/>
    <cellStyle name="Migliaia 56 3 5 2" xfId="5655" xr:uid="{422E643C-F1A4-4CCE-A219-A30A895F5D90}"/>
    <cellStyle name="Migliaia 56 3 5 3" xfId="6828" xr:uid="{04B65902-1F4D-41B4-8B8A-737831198C5A}"/>
    <cellStyle name="Migliaia 56 3 6" xfId="5650" xr:uid="{C6A68D28-EC7F-4F07-A74D-AC1B756557C0}"/>
    <cellStyle name="Migliaia 56 3 7" xfId="6823" xr:uid="{6AB6FEC5-8357-49BC-9262-503A211AE607}"/>
    <cellStyle name="Migliaia 56 3 8" xfId="3924" xr:uid="{19CFA78E-1034-4266-9FD8-BB7B8819262F}"/>
    <cellStyle name="Migliaia 56 4" xfId="1913" xr:uid="{00000000-0005-0000-0000-000090040000}"/>
    <cellStyle name="Migliaia 56 4 2" xfId="1914" xr:uid="{00000000-0005-0000-0000-000091040000}"/>
    <cellStyle name="Migliaia 56 4 2 2" xfId="5657" xr:uid="{A8A97463-5354-4766-8004-EE79AF967DDE}"/>
    <cellStyle name="Migliaia 56 4 2 3" xfId="3931" xr:uid="{63DA9050-030A-4F0B-A01F-E2B0332E52BE}"/>
    <cellStyle name="Migliaia 56 4 3" xfId="5656" xr:uid="{3E393823-581A-467F-A5EC-89F606FB253B}"/>
    <cellStyle name="Migliaia 56 4 4" xfId="6829" xr:uid="{75BD60C2-CB7B-4E9E-AA6E-D94F8A76C9C0}"/>
    <cellStyle name="Migliaia 56 4 5" xfId="3930" xr:uid="{6A125E69-73AA-47C3-85F3-6EA3F106C8F5}"/>
    <cellStyle name="Migliaia 56 5" xfId="1915" xr:uid="{00000000-0005-0000-0000-000092040000}"/>
    <cellStyle name="Migliaia 56 5 2" xfId="5658" xr:uid="{48095C67-20EA-40D1-B5BE-A0851C125E71}"/>
    <cellStyle name="Migliaia 56 5 3" xfId="6830" xr:uid="{B5077DDD-6FA5-4800-A6E2-E52FA1B78F14}"/>
    <cellStyle name="Migliaia 56 5 4" xfId="3932" xr:uid="{AE09B1E3-7C6B-40A9-ADFA-6020A359E012}"/>
    <cellStyle name="Migliaia 56 6" xfId="3933" xr:uid="{B041CAF5-79E4-4C40-AF37-1EFF835A1A14}"/>
    <cellStyle name="Migliaia 56 6 2" xfId="5659" xr:uid="{313DD077-D8AF-4DB6-8E8F-5E81B25ACA03}"/>
    <cellStyle name="Migliaia 56 6 3" xfId="6831" xr:uid="{EEA92A1F-3532-4F3C-8E5C-BC97C2A2E2D4}"/>
    <cellStyle name="Migliaia 56 7" xfId="3934" xr:uid="{0061D3CF-4F2F-4EEA-9157-395A6D91E819}"/>
    <cellStyle name="Migliaia 56 7 2" xfId="5660" xr:uid="{2BBD2C37-B3CF-4164-A539-DB80FF1E9737}"/>
    <cellStyle name="Migliaia 56 7 3" xfId="6832" xr:uid="{CB42C656-21FB-4F76-90D6-A1E514BFCDB1}"/>
    <cellStyle name="Migliaia 56 8" xfId="3935" xr:uid="{F7E9E5FA-6142-40A6-B5D3-AA016D6BED87}"/>
    <cellStyle name="Migliaia 56 8 2" xfId="5661" xr:uid="{C1E7168A-AB92-4EED-BBFB-F5F6B9D4A487}"/>
    <cellStyle name="Migliaia 56 8 3" xfId="6833" xr:uid="{B8B83507-9E10-4F61-8763-D53533D27157}"/>
    <cellStyle name="Migliaia 56 9" xfId="5646" xr:uid="{82ED4B79-C498-4E90-932A-AC5885DEFD78}"/>
    <cellStyle name="Migliaia 57" xfId="509" xr:uid="{00000000-0005-0000-0000-000093040000}"/>
    <cellStyle name="Migliaia 57 10" xfId="6834" xr:uid="{E898081A-4834-4DE0-A219-4446A09BC029}"/>
    <cellStyle name="Migliaia 57 11" xfId="3936" xr:uid="{9BF00671-8E7C-417F-B22F-566C81EDAFBB}"/>
    <cellStyle name="Migliaia 57 2" xfId="510" xr:uid="{00000000-0005-0000-0000-000094040000}"/>
    <cellStyle name="Migliaia 57 2 2" xfId="1916" xr:uid="{00000000-0005-0000-0000-000095040000}"/>
    <cellStyle name="Migliaia 57 2 2 2" xfId="5664" xr:uid="{D77FABF2-3F95-4DE2-9819-B255D6D2CB99}"/>
    <cellStyle name="Migliaia 57 2 2 3" xfId="6836" xr:uid="{92012A35-829F-43C0-934B-4FBE290B143F}"/>
    <cellStyle name="Migliaia 57 2 2 4" xfId="3938" xr:uid="{190A57A3-BFCA-4526-8F9D-1686C6593331}"/>
    <cellStyle name="Migliaia 57 2 3" xfId="3939" xr:uid="{84A857F6-AC1D-4113-8D18-266D8B13A41A}"/>
    <cellStyle name="Migliaia 57 2 3 2" xfId="5665" xr:uid="{3D6E92E3-8240-4AB4-B0EC-7E0965F6A0A3}"/>
    <cellStyle name="Migliaia 57 2 3 3" xfId="6837" xr:uid="{9A4DE322-7430-4274-8F95-933A7FDBB532}"/>
    <cellStyle name="Migliaia 57 2 4" xfId="5663" xr:uid="{B83BFDAE-4557-4600-BDEB-4CBFA33A9926}"/>
    <cellStyle name="Migliaia 57 2 5" xfId="6835" xr:uid="{5D0B3699-2729-4E40-9B9B-56C39B03C29B}"/>
    <cellStyle name="Migliaia 57 2 6" xfId="3937" xr:uid="{16B11CBC-9F5F-45E5-ACF9-FC4BE515167E}"/>
    <cellStyle name="Migliaia 57 3" xfId="511" xr:uid="{00000000-0005-0000-0000-000096040000}"/>
    <cellStyle name="Migliaia 57 3 2" xfId="512" xr:uid="{00000000-0005-0000-0000-000097040000}"/>
    <cellStyle name="Migliaia 57 3 2 2" xfId="1917" xr:uid="{00000000-0005-0000-0000-000098040000}"/>
    <cellStyle name="Migliaia 57 3 2 2 2" xfId="5668" xr:uid="{4A9D6CAF-5817-4BF3-BC81-51E01E477CC2}"/>
    <cellStyle name="Migliaia 57 3 2 2 3" xfId="6840" xr:uid="{B3674FF5-1D58-4E10-B4D9-ABA2AD756ED5}"/>
    <cellStyle name="Migliaia 57 3 2 2 4" xfId="3942" xr:uid="{4C064C4A-7591-4FF1-A47A-6C7D0BB691B4}"/>
    <cellStyle name="Migliaia 57 3 2 3" xfId="5667" xr:uid="{09A10AC8-B0C1-4A30-A43C-F32FE9E49DDF}"/>
    <cellStyle name="Migliaia 57 3 2 4" xfId="6839" xr:uid="{4A058FBC-706D-4461-BF39-B23587F29F16}"/>
    <cellStyle name="Migliaia 57 3 2 5" xfId="3941" xr:uid="{68184B42-55C8-489E-A416-8C5EE303A1BD}"/>
    <cellStyle name="Migliaia 57 3 3" xfId="3943" xr:uid="{5FA081B1-B12E-41AF-B85B-126F43D38E39}"/>
    <cellStyle name="Migliaia 57 3 3 2" xfId="5669" xr:uid="{57F86EA8-9873-45C5-8173-FCEE4CB06B07}"/>
    <cellStyle name="Migliaia 57 3 3 3" xfId="6841" xr:uid="{9E283155-F271-4676-BCF0-E2512DBAD974}"/>
    <cellStyle name="Migliaia 57 3 4" xfId="3944" xr:uid="{B953C0B9-822F-4B0F-9661-60C746437117}"/>
    <cellStyle name="Migliaia 57 3 4 2" xfId="5670" xr:uid="{DA48DE7B-63A1-4041-A834-FDF9CCAC7C8C}"/>
    <cellStyle name="Migliaia 57 3 4 3" xfId="6842" xr:uid="{61DD9EFB-2738-4F11-9294-E4BF87A6A5B8}"/>
    <cellStyle name="Migliaia 57 3 5" xfId="3945" xr:uid="{4F0F4F44-F663-4BD9-8FD7-693748D3A300}"/>
    <cellStyle name="Migliaia 57 3 5 2" xfId="5671" xr:uid="{15717F24-AEC1-4B88-B331-FE4A3B4D8BD8}"/>
    <cellStyle name="Migliaia 57 3 5 3" xfId="6843" xr:uid="{DF6E40F6-C64B-4735-8B43-C36157638802}"/>
    <cellStyle name="Migliaia 57 3 6" xfId="5666" xr:uid="{044439EB-466C-4A6F-9D56-46FDB557CF26}"/>
    <cellStyle name="Migliaia 57 3 7" xfId="6838" xr:uid="{E78AFEA2-AA83-4901-BA8C-20AD1E7F94BA}"/>
    <cellStyle name="Migliaia 57 3 8" xfId="3940" xr:uid="{EAEA1F35-B3A6-45A0-974D-5956FF85DBEA}"/>
    <cellStyle name="Migliaia 57 4" xfId="1918" xr:uid="{00000000-0005-0000-0000-000099040000}"/>
    <cellStyle name="Migliaia 57 4 2" xfId="1919" xr:uid="{00000000-0005-0000-0000-00009A040000}"/>
    <cellStyle name="Migliaia 57 4 2 2" xfId="5673" xr:uid="{CB9A9E64-AC50-4996-B6F5-F4553A7CBFA1}"/>
    <cellStyle name="Migliaia 57 4 2 3" xfId="3947" xr:uid="{BED36A13-4821-4761-8E60-AE11002CB1B7}"/>
    <cellStyle name="Migliaia 57 4 3" xfId="5672" xr:uid="{AAF1B4C7-16CC-46C9-9153-B6D9FB46470B}"/>
    <cellStyle name="Migliaia 57 4 4" xfId="6844" xr:uid="{89A826A3-7CC6-444B-A75D-5B992B9033D1}"/>
    <cellStyle name="Migliaia 57 4 5" xfId="3946" xr:uid="{E5DC2196-567D-4139-B059-4D0A3045E553}"/>
    <cellStyle name="Migliaia 57 5" xfId="1920" xr:uid="{00000000-0005-0000-0000-00009B040000}"/>
    <cellStyle name="Migliaia 57 5 2" xfId="5674" xr:uid="{4FB3D0E9-EA40-4CC5-B5AB-B8DA7D59064A}"/>
    <cellStyle name="Migliaia 57 5 3" xfId="6845" xr:uid="{ABC01282-D23B-42F9-B713-AD60225FD30F}"/>
    <cellStyle name="Migliaia 57 5 4" xfId="3948" xr:uid="{38CDFE54-0F48-40A7-A4E0-1A222AEB9EBC}"/>
    <cellStyle name="Migliaia 57 6" xfId="3949" xr:uid="{F55036AE-C563-405E-A0BA-EEEB31E5B7EC}"/>
    <cellStyle name="Migliaia 57 6 2" xfId="5675" xr:uid="{600AA8AE-3BBC-4EB2-B58A-45DE04C1A931}"/>
    <cellStyle name="Migliaia 57 6 3" xfId="6846" xr:uid="{9A57E806-AAEE-4C40-81EE-BE1681B2718C}"/>
    <cellStyle name="Migliaia 57 7" xfId="3950" xr:uid="{763D5F6A-60D5-433D-8836-7AF14A6AAAF1}"/>
    <cellStyle name="Migliaia 57 7 2" xfId="5676" xr:uid="{F08C7BFC-D74B-4F9F-947C-333B1C7D29E1}"/>
    <cellStyle name="Migliaia 57 7 3" xfId="6847" xr:uid="{B4D8D6C0-3945-43E9-9741-E445A4C5769C}"/>
    <cellStyle name="Migliaia 57 8" xfId="3951" xr:uid="{65594BF0-C179-4302-9D2E-A55FF220BC91}"/>
    <cellStyle name="Migliaia 57 8 2" xfId="5677" xr:uid="{276204BD-A7CE-4F51-A29C-77BB3CB5DAC2}"/>
    <cellStyle name="Migliaia 57 8 3" xfId="6848" xr:uid="{D89D6693-DD1E-4D1E-B6A3-EEBCAB329441}"/>
    <cellStyle name="Migliaia 57 9" xfId="5662" xr:uid="{546AFB26-0AE7-4018-A13C-89AACB18E933}"/>
    <cellStyle name="Migliaia 58" xfId="513" xr:uid="{00000000-0005-0000-0000-00009C040000}"/>
    <cellStyle name="Migliaia 58 10" xfId="6849" xr:uid="{3394535C-1CB2-4BFE-B6F2-24F5B1D688E3}"/>
    <cellStyle name="Migliaia 58 11" xfId="3952" xr:uid="{DAACC7DD-B9E1-41BF-B219-D8D4A8E6532B}"/>
    <cellStyle name="Migliaia 58 2" xfId="514" xr:uid="{00000000-0005-0000-0000-00009D040000}"/>
    <cellStyle name="Migliaia 58 2 2" xfId="1921" xr:uid="{00000000-0005-0000-0000-00009E040000}"/>
    <cellStyle name="Migliaia 58 2 2 2" xfId="5680" xr:uid="{29566949-368E-4B10-9449-8F432DC0C969}"/>
    <cellStyle name="Migliaia 58 2 2 3" xfId="6851" xr:uid="{73FB7CEE-1C4A-48C8-9351-8DA6E2C90C03}"/>
    <cellStyle name="Migliaia 58 2 2 4" xfId="3954" xr:uid="{17E814A8-10A2-4826-BDBE-FB4BA9392572}"/>
    <cellStyle name="Migliaia 58 2 3" xfId="3955" xr:uid="{6D2EBAA9-5EC3-49BD-AAE5-20F7DEB0371E}"/>
    <cellStyle name="Migliaia 58 2 3 2" xfId="5681" xr:uid="{49428E3B-AA08-41F1-A900-E89D01088AF9}"/>
    <cellStyle name="Migliaia 58 2 3 3" xfId="6852" xr:uid="{C3478680-EB6A-4E0E-90EC-BAA01B56E7C6}"/>
    <cellStyle name="Migliaia 58 2 4" xfId="5679" xr:uid="{9F9B2B0A-2710-4889-861A-EEF6E9DA9587}"/>
    <cellStyle name="Migliaia 58 2 5" xfId="6850" xr:uid="{24353817-5494-4E8D-8DE3-2949C852C3FE}"/>
    <cellStyle name="Migliaia 58 2 6" xfId="3953" xr:uid="{54002C39-CC75-48B4-A8FA-47DD64A73B87}"/>
    <cellStyle name="Migliaia 58 3" xfId="515" xr:uid="{00000000-0005-0000-0000-00009F040000}"/>
    <cellStyle name="Migliaia 58 3 2" xfId="516" xr:uid="{00000000-0005-0000-0000-0000A0040000}"/>
    <cellStyle name="Migliaia 58 3 2 2" xfId="1922" xr:uid="{00000000-0005-0000-0000-0000A1040000}"/>
    <cellStyle name="Migliaia 58 3 2 2 2" xfId="5684" xr:uid="{88CCF012-DA0E-4341-8E34-E28A03BCBB27}"/>
    <cellStyle name="Migliaia 58 3 2 2 3" xfId="6855" xr:uid="{502DF71D-D22F-41DC-8B7D-A2FEC6E40DC0}"/>
    <cellStyle name="Migliaia 58 3 2 2 4" xfId="3958" xr:uid="{6E6ACAA6-BC33-428D-AECE-53001542183D}"/>
    <cellStyle name="Migliaia 58 3 2 3" xfId="5683" xr:uid="{A99B2CEF-CA46-4F1E-B604-881213E7D00B}"/>
    <cellStyle name="Migliaia 58 3 2 4" xfId="6854" xr:uid="{F52E4555-6FF1-46B4-ADD6-E35E4CAC7DF0}"/>
    <cellStyle name="Migliaia 58 3 2 5" xfId="3957" xr:uid="{8885D4AA-B1E4-4FD7-A0A8-5E4D7F3184EF}"/>
    <cellStyle name="Migliaia 58 3 3" xfId="3959" xr:uid="{9C65F5C0-E73B-41A6-9E1C-73D8C2A07F63}"/>
    <cellStyle name="Migliaia 58 3 3 2" xfId="5685" xr:uid="{5FE8F284-F0B7-4446-A352-F211CC31A8C3}"/>
    <cellStyle name="Migliaia 58 3 3 3" xfId="6856" xr:uid="{7069E256-9DAA-4E43-8FF3-90038EF3164B}"/>
    <cellStyle name="Migliaia 58 3 4" xfId="3960" xr:uid="{0873867C-06F0-4126-B3E6-280B637497A5}"/>
    <cellStyle name="Migliaia 58 3 4 2" xfId="5686" xr:uid="{AC63979C-4AD7-4A70-B623-C419105C60AF}"/>
    <cellStyle name="Migliaia 58 3 4 3" xfId="6857" xr:uid="{C8C59EDE-50E8-41B4-9CF0-A051BB32A133}"/>
    <cellStyle name="Migliaia 58 3 5" xfId="3961" xr:uid="{673AC2F7-0288-4BDE-939C-7DC41A3CC1D9}"/>
    <cellStyle name="Migliaia 58 3 5 2" xfId="5687" xr:uid="{67EBEB48-932C-46D8-9673-064B11673F8C}"/>
    <cellStyle name="Migliaia 58 3 5 3" xfId="6858" xr:uid="{02DD3391-4FDD-4EFC-BDAA-8666902EC72E}"/>
    <cellStyle name="Migliaia 58 3 6" xfId="5682" xr:uid="{97276CE5-AE1C-49D2-9A6B-CE6DC41CBD8F}"/>
    <cellStyle name="Migliaia 58 3 7" xfId="6853" xr:uid="{8BE22587-4071-4872-B1A5-BB87E70B31C7}"/>
    <cellStyle name="Migliaia 58 3 8" xfId="3956" xr:uid="{AC7BB67C-8D71-4F8B-AB06-29A03543AE85}"/>
    <cellStyle name="Migliaia 58 4" xfId="1923" xr:uid="{00000000-0005-0000-0000-0000A2040000}"/>
    <cellStyle name="Migliaia 58 4 2" xfId="1924" xr:uid="{00000000-0005-0000-0000-0000A3040000}"/>
    <cellStyle name="Migliaia 58 4 2 2" xfId="5689" xr:uid="{EAF163EB-0403-4D97-A391-4CA28B2EAE35}"/>
    <cellStyle name="Migliaia 58 4 2 3" xfId="3963" xr:uid="{435F6472-BF40-4E18-9878-58E4E1175C7A}"/>
    <cellStyle name="Migliaia 58 4 3" xfId="5688" xr:uid="{A2634E24-023F-463E-8603-447F43A4AC36}"/>
    <cellStyle name="Migliaia 58 4 4" xfId="6859" xr:uid="{BFE92F11-FD4A-4F61-BE6D-329D609609D8}"/>
    <cellStyle name="Migliaia 58 4 5" xfId="3962" xr:uid="{9BAB619A-8227-4476-9024-8BA43B0ED0AB}"/>
    <cellStyle name="Migliaia 58 5" xfId="1925" xr:uid="{00000000-0005-0000-0000-0000A4040000}"/>
    <cellStyle name="Migliaia 58 5 2" xfId="5690" xr:uid="{B9E56DF8-AE4F-47A5-A55A-3C477068E13A}"/>
    <cellStyle name="Migliaia 58 5 3" xfId="6860" xr:uid="{A3A956BB-F4C0-42DC-919D-5EA429379891}"/>
    <cellStyle name="Migliaia 58 5 4" xfId="3964" xr:uid="{F5C704B9-A9D2-41F9-9C99-869DF209C58D}"/>
    <cellStyle name="Migliaia 58 6" xfId="3965" xr:uid="{BD17C660-E4C7-494F-B59A-0E20DCCD2D90}"/>
    <cellStyle name="Migliaia 58 6 2" xfId="5691" xr:uid="{3F9874D6-224D-42A5-8CE8-A572E24B63BE}"/>
    <cellStyle name="Migliaia 58 6 3" xfId="6861" xr:uid="{E5ADC67B-E1A7-4B20-8EEF-091596DAC3EC}"/>
    <cellStyle name="Migliaia 58 7" xfId="3966" xr:uid="{F9978227-2727-44BC-B9FD-FDC5A13EE1EA}"/>
    <cellStyle name="Migliaia 58 7 2" xfId="5692" xr:uid="{CD04C17F-6D48-459A-88CA-EE16136E8E59}"/>
    <cellStyle name="Migliaia 58 7 3" xfId="6862" xr:uid="{58805836-6D15-455D-88A7-1E8320359481}"/>
    <cellStyle name="Migliaia 58 8" xfId="3967" xr:uid="{528C1CAA-AB00-4D79-A225-ABECA78028AD}"/>
    <cellStyle name="Migliaia 58 8 2" xfId="5693" xr:uid="{117FE1EE-F589-452E-9B5D-1FFA0BE33BE1}"/>
    <cellStyle name="Migliaia 58 8 3" xfId="6863" xr:uid="{0DDA52FA-71AB-404B-BA41-AFB94EB58E5A}"/>
    <cellStyle name="Migliaia 58 9" xfId="5678" xr:uid="{E9E51658-06D7-4D8D-AA58-9049D704E8AF}"/>
    <cellStyle name="Migliaia 59" xfId="517" xr:uid="{00000000-0005-0000-0000-0000A5040000}"/>
    <cellStyle name="Migliaia 59 10" xfId="6864" xr:uid="{05C71309-C703-44CD-99F3-B85D15E903B8}"/>
    <cellStyle name="Migliaia 59 11" xfId="3968" xr:uid="{7E1BCFA6-1942-451F-AE8D-51DC3B421CFA}"/>
    <cellStyle name="Migliaia 59 2" xfId="518" xr:uid="{00000000-0005-0000-0000-0000A6040000}"/>
    <cellStyle name="Migliaia 59 2 2" xfId="1926" xr:uid="{00000000-0005-0000-0000-0000A7040000}"/>
    <cellStyle name="Migliaia 59 2 2 2" xfId="5696" xr:uid="{62940791-FC1B-4C34-972E-FCCC77E17FC6}"/>
    <cellStyle name="Migliaia 59 2 2 3" xfId="6866" xr:uid="{30515DBB-08B4-4142-A5B8-6990347A2470}"/>
    <cellStyle name="Migliaia 59 2 2 4" xfId="3970" xr:uid="{FCF536A5-5C22-4EEC-9302-B366A1E40A4D}"/>
    <cellStyle name="Migliaia 59 2 3" xfId="3971" xr:uid="{19961814-DD21-495A-87D6-B1D0C0771451}"/>
    <cellStyle name="Migliaia 59 2 3 2" xfId="5697" xr:uid="{624BDB64-A7ED-4B6D-9F03-08FA24EC6177}"/>
    <cellStyle name="Migliaia 59 2 3 3" xfId="6867" xr:uid="{112A2AAD-6FEE-4B78-8593-23883F73081E}"/>
    <cellStyle name="Migliaia 59 2 4" xfId="5695" xr:uid="{463D1497-2C96-4022-933E-533D26C6D4B0}"/>
    <cellStyle name="Migliaia 59 2 5" xfId="6865" xr:uid="{D8E9447B-45FB-4574-8CE4-0C2B98182208}"/>
    <cellStyle name="Migliaia 59 2 6" xfId="3969" xr:uid="{17DCF0A0-2785-4164-A982-BEE0FA0580B5}"/>
    <cellStyle name="Migliaia 59 3" xfId="519" xr:uid="{00000000-0005-0000-0000-0000A8040000}"/>
    <cellStyle name="Migliaia 59 3 2" xfId="520" xr:uid="{00000000-0005-0000-0000-0000A9040000}"/>
    <cellStyle name="Migliaia 59 3 2 2" xfId="1927" xr:uid="{00000000-0005-0000-0000-0000AA040000}"/>
    <cellStyle name="Migliaia 59 3 2 2 2" xfId="5700" xr:uid="{92E8663A-D553-4F37-950F-BBBE85F92F31}"/>
    <cellStyle name="Migliaia 59 3 2 2 3" xfId="6870" xr:uid="{342355E0-FB30-4330-A676-95949EA33997}"/>
    <cellStyle name="Migliaia 59 3 2 2 4" xfId="3974" xr:uid="{52AB5E2A-47D2-4DD4-AD12-9E8F1525D9FB}"/>
    <cellStyle name="Migliaia 59 3 2 3" xfId="5699" xr:uid="{68793C65-A3A2-4B10-A914-3B1470F8C98E}"/>
    <cellStyle name="Migliaia 59 3 2 4" xfId="6869" xr:uid="{24B6FDB7-B8D4-4B20-90CE-505931E428EE}"/>
    <cellStyle name="Migliaia 59 3 2 5" xfId="3973" xr:uid="{398FDF36-589A-418D-BB43-25ACC5B8F9CD}"/>
    <cellStyle name="Migliaia 59 3 3" xfId="3975" xr:uid="{4625AA40-09DF-45F3-8795-F7ED6769B6AA}"/>
    <cellStyle name="Migliaia 59 3 3 2" xfId="5701" xr:uid="{768748BF-3882-47E3-B1F2-5F2DEBA9144A}"/>
    <cellStyle name="Migliaia 59 3 3 3" xfId="6871" xr:uid="{1CF6A832-5738-4727-8ACC-CC68843EFE45}"/>
    <cellStyle name="Migliaia 59 3 4" xfId="3976" xr:uid="{08D5E87A-8A05-42CB-82C5-F65B0689DE5A}"/>
    <cellStyle name="Migliaia 59 3 4 2" xfId="5702" xr:uid="{0BD71147-08C3-444D-8CE9-E77B8B1D9009}"/>
    <cellStyle name="Migliaia 59 3 4 3" xfId="6872" xr:uid="{E2162269-1CA9-4CF4-AB4C-D8135E6C3009}"/>
    <cellStyle name="Migliaia 59 3 5" xfId="3977" xr:uid="{180CE4AE-5577-4EEC-8C20-EB63DD9A6F90}"/>
    <cellStyle name="Migliaia 59 3 5 2" xfId="5703" xr:uid="{C3DB03DF-A2FF-44BB-96B7-8B5AC90F08F0}"/>
    <cellStyle name="Migliaia 59 3 5 3" xfId="6873" xr:uid="{BD3A0EFF-2F98-497C-95D2-CFD402E7BA71}"/>
    <cellStyle name="Migliaia 59 3 6" xfId="5698" xr:uid="{E22542AF-051A-4C04-93E6-EB2E70A465F8}"/>
    <cellStyle name="Migliaia 59 3 7" xfId="6868" xr:uid="{7EC32BAE-D2B3-46E7-91CD-66AD26415B1F}"/>
    <cellStyle name="Migliaia 59 3 8" xfId="3972" xr:uid="{1177A450-7BEA-4C8F-8600-CA25E211D92C}"/>
    <cellStyle name="Migliaia 59 4" xfId="1928" xr:uid="{00000000-0005-0000-0000-0000AB040000}"/>
    <cellStyle name="Migliaia 59 4 2" xfId="1929" xr:uid="{00000000-0005-0000-0000-0000AC040000}"/>
    <cellStyle name="Migliaia 59 4 2 2" xfId="5705" xr:uid="{662E79CB-951C-4229-B6FE-A5C313F4F09D}"/>
    <cellStyle name="Migliaia 59 4 2 3" xfId="3979" xr:uid="{D23AD6A4-D431-43B1-B282-4292F65938A4}"/>
    <cellStyle name="Migliaia 59 4 3" xfId="5704" xr:uid="{9C815720-B59F-4F77-B72F-23DF3E0A9947}"/>
    <cellStyle name="Migliaia 59 4 4" xfId="6874" xr:uid="{25D4A860-4165-47FC-8ECC-3F5621BE761F}"/>
    <cellStyle name="Migliaia 59 4 5" xfId="3978" xr:uid="{BAC42A76-1D67-419A-8DAD-646E3C8130CF}"/>
    <cellStyle name="Migliaia 59 5" xfId="1930" xr:uid="{00000000-0005-0000-0000-0000AD040000}"/>
    <cellStyle name="Migliaia 59 5 2" xfId="5706" xr:uid="{C90EB476-1402-426C-BD9A-9ABE73BAC860}"/>
    <cellStyle name="Migliaia 59 5 3" xfId="6875" xr:uid="{C29CDFA8-F6E7-4CA7-A011-41D89C4B4975}"/>
    <cellStyle name="Migliaia 59 5 4" xfId="3980" xr:uid="{10BB5540-6CFA-4F54-859F-C0B2F9F6A061}"/>
    <cellStyle name="Migliaia 59 6" xfId="3981" xr:uid="{B0ABC0F7-5AD6-4B68-9306-A51D0EA67613}"/>
    <cellStyle name="Migliaia 59 6 2" xfId="5707" xr:uid="{5C892C50-02F7-482B-A90B-11A765B6E67D}"/>
    <cellStyle name="Migliaia 59 6 3" xfId="6876" xr:uid="{8AAF8921-C6BB-43C2-80CA-2BA034A89896}"/>
    <cellStyle name="Migliaia 59 7" xfId="3982" xr:uid="{531DD226-7E94-421D-8AEF-FA6F6AB22B57}"/>
    <cellStyle name="Migliaia 59 7 2" xfId="5708" xr:uid="{6BA661C8-9962-4EEA-ADE5-12DB2789D107}"/>
    <cellStyle name="Migliaia 59 7 3" xfId="6877" xr:uid="{074FBB88-0FBD-4304-B6E7-224A599185BE}"/>
    <cellStyle name="Migliaia 59 8" xfId="3983" xr:uid="{133E183A-45E2-47B2-AF7C-589F9AEB6EAA}"/>
    <cellStyle name="Migliaia 59 8 2" xfId="5709" xr:uid="{C02CDA08-3CC9-46C2-B452-4F470D43E808}"/>
    <cellStyle name="Migliaia 59 8 3" xfId="6878" xr:uid="{05CA00B1-4C40-4CF3-B184-934067E5CA9F}"/>
    <cellStyle name="Migliaia 59 9" xfId="5694" xr:uid="{8C920DCD-05B7-413F-ACE9-AEA14321E67F}"/>
    <cellStyle name="Migliaia 6" xfId="521" xr:uid="{00000000-0005-0000-0000-0000AE040000}"/>
    <cellStyle name="Migliaia 6 10" xfId="6879" xr:uid="{6FF015D3-8F7A-40F4-B864-D55219DA374E}"/>
    <cellStyle name="Migliaia 6 11" xfId="3984" xr:uid="{6B02B19B-A35D-4A57-AB0D-19F091249173}"/>
    <cellStyle name="Migliaia 6 2" xfId="522" xr:uid="{00000000-0005-0000-0000-0000AF040000}"/>
    <cellStyle name="Migliaia 6 2 2" xfId="1931" xr:uid="{00000000-0005-0000-0000-0000B0040000}"/>
    <cellStyle name="Migliaia 6 2 2 2" xfId="5712" xr:uid="{F0CB9972-2878-4969-8C7A-9968094A41FE}"/>
    <cellStyle name="Migliaia 6 2 2 3" xfId="6881" xr:uid="{0DD95619-07B9-449F-9528-63A5D06B02D6}"/>
    <cellStyle name="Migliaia 6 2 2 4" xfId="3986" xr:uid="{1B1F52FC-005D-4298-8702-F68D1E653F4B}"/>
    <cellStyle name="Migliaia 6 2 3" xfId="3987" xr:uid="{4584618F-4FC8-42A5-AC42-D0573505E831}"/>
    <cellStyle name="Migliaia 6 2 3 2" xfId="5713" xr:uid="{67F87C38-AC7B-46AB-A738-43C8AB854E27}"/>
    <cellStyle name="Migliaia 6 2 3 3" xfId="6882" xr:uid="{C652D428-3914-4EEE-918A-066AE13E8C37}"/>
    <cellStyle name="Migliaia 6 2 4" xfId="5711" xr:uid="{C9B27D02-8CA4-491A-8DE2-F30EB3BC0FB9}"/>
    <cellStyle name="Migliaia 6 2 5" xfId="6880" xr:uid="{421F14A9-BDDC-4A26-94E4-F9B5DA554F86}"/>
    <cellStyle name="Migliaia 6 2 6" xfId="3985" xr:uid="{74A8D4F2-B69F-4E7D-8A6C-30153657A013}"/>
    <cellStyle name="Migliaia 6 3" xfId="523" xr:uid="{00000000-0005-0000-0000-0000B1040000}"/>
    <cellStyle name="Migliaia 6 3 2" xfId="524" xr:uid="{00000000-0005-0000-0000-0000B2040000}"/>
    <cellStyle name="Migliaia 6 3 2 2" xfId="1932" xr:uid="{00000000-0005-0000-0000-0000B3040000}"/>
    <cellStyle name="Migliaia 6 3 2 2 2" xfId="5716" xr:uid="{55DFB909-3E5D-4035-B7BB-718588E2F705}"/>
    <cellStyle name="Migliaia 6 3 2 2 3" xfId="6885" xr:uid="{42FF2B44-2FE0-4DCB-A5F1-CEDB0C7D20F1}"/>
    <cellStyle name="Migliaia 6 3 2 2 4" xfId="3990" xr:uid="{F7D749BB-DA14-4C79-BEC6-3277E7119227}"/>
    <cellStyle name="Migliaia 6 3 2 3" xfId="5715" xr:uid="{7764E4F6-B036-43D0-818E-78D576BCFC51}"/>
    <cellStyle name="Migliaia 6 3 2 4" xfId="6884" xr:uid="{E83D24DC-09BE-4F48-A4CB-FF04B3B128CF}"/>
    <cellStyle name="Migliaia 6 3 2 5" xfId="3989" xr:uid="{D5237CE1-7032-432B-A742-00324ED5D853}"/>
    <cellStyle name="Migliaia 6 3 3" xfId="3991" xr:uid="{4375E1AD-63F8-46C0-9A15-29840F8042FF}"/>
    <cellStyle name="Migliaia 6 3 3 2" xfId="5717" xr:uid="{48889843-A9E5-4493-9FEE-D567708D5555}"/>
    <cellStyle name="Migliaia 6 3 3 3" xfId="6886" xr:uid="{CA980769-F128-4C12-81AA-CB93BB3BCCEC}"/>
    <cellStyle name="Migliaia 6 3 4" xfId="3992" xr:uid="{D15491D4-9DC5-463C-9D34-6E9869B2EC0E}"/>
    <cellStyle name="Migliaia 6 3 4 2" xfId="5718" xr:uid="{2F9A4EE6-1E69-4773-84E8-3486C6015EEC}"/>
    <cellStyle name="Migliaia 6 3 4 3" xfId="6887" xr:uid="{595F4018-E261-4CD0-8AFA-75AFE1EEE35D}"/>
    <cellStyle name="Migliaia 6 3 5" xfId="3993" xr:uid="{555D6B7E-D4C7-49CD-AA27-4C4BD7D40316}"/>
    <cellStyle name="Migliaia 6 3 5 2" xfId="5719" xr:uid="{D0D8A614-E196-4622-B081-F734ADB0A9B6}"/>
    <cellStyle name="Migliaia 6 3 5 3" xfId="6888" xr:uid="{A8D124A1-51A0-4215-86AF-2F06F4343EC8}"/>
    <cellStyle name="Migliaia 6 3 6" xfId="5714" xr:uid="{9F3B3942-DC6C-4222-8F55-996956E1DEBE}"/>
    <cellStyle name="Migliaia 6 3 7" xfId="6883" xr:uid="{0ECE495E-084A-46E0-A01A-FC5E85625367}"/>
    <cellStyle name="Migliaia 6 3 8" xfId="3988" xr:uid="{8359E085-2CE7-4883-80F5-C06CFFF2E583}"/>
    <cellStyle name="Migliaia 6 4" xfId="1933" xr:uid="{00000000-0005-0000-0000-0000B4040000}"/>
    <cellStyle name="Migliaia 6 4 2" xfId="1934" xr:uid="{00000000-0005-0000-0000-0000B5040000}"/>
    <cellStyle name="Migliaia 6 4 2 2" xfId="5721" xr:uid="{159DE8BB-1FDD-45CF-9C4F-F1CA3114CA6D}"/>
    <cellStyle name="Migliaia 6 4 2 3" xfId="3995" xr:uid="{8D91E353-ED47-4478-A89A-F018C5CCBFB3}"/>
    <cellStyle name="Migliaia 6 4 3" xfId="5720" xr:uid="{A25F62C1-9D94-450E-A177-5DD255752869}"/>
    <cellStyle name="Migliaia 6 4 4" xfId="6889" xr:uid="{99A02547-A92D-4271-B98F-88DDFABEFE91}"/>
    <cellStyle name="Migliaia 6 4 5" xfId="3994" xr:uid="{E6EC6B55-1A16-4FF1-926F-7EF06CB7ACCA}"/>
    <cellStyle name="Migliaia 6 5" xfId="1935" xr:uid="{00000000-0005-0000-0000-0000B6040000}"/>
    <cellStyle name="Migliaia 6 5 2" xfId="5722" xr:uid="{E9452114-3106-42A3-9F0B-E9519DD3B81D}"/>
    <cellStyle name="Migliaia 6 5 3" xfId="6890" xr:uid="{1E1A828A-717A-4CAE-90EE-50792B070CD6}"/>
    <cellStyle name="Migliaia 6 5 4" xfId="3996" xr:uid="{63388B25-521D-456C-AFA3-3B13A6B435F2}"/>
    <cellStyle name="Migliaia 6 6" xfId="3997" xr:uid="{71A25357-8FAB-4752-A9AB-25498CEBFB33}"/>
    <cellStyle name="Migliaia 6 6 2" xfId="5723" xr:uid="{3E5C83BC-A4DB-42C8-82FB-48822C24C948}"/>
    <cellStyle name="Migliaia 6 6 3" xfId="6891" xr:uid="{AC7B38C9-F4B3-43C9-BAD9-0FA9926DF3D1}"/>
    <cellStyle name="Migliaia 6 7" xfId="3998" xr:uid="{640196F7-83F3-43AE-8089-7E55E0BBB1A1}"/>
    <cellStyle name="Migliaia 6 7 2" xfId="5724" xr:uid="{ECFE4E75-15C7-4891-B4B8-AABBBE8DC4D1}"/>
    <cellStyle name="Migliaia 6 7 3" xfId="6892" xr:uid="{DAA68D4A-5EE0-4FFE-A25B-6754111481EF}"/>
    <cellStyle name="Migliaia 6 8" xfId="3999" xr:uid="{8AA67740-0DD2-471F-9D0C-6D342C97ADEA}"/>
    <cellStyle name="Migliaia 6 8 2" xfId="5725" xr:uid="{64F3445A-06EC-4286-8CCA-D24FEE836B7C}"/>
    <cellStyle name="Migliaia 6 8 3" xfId="6893" xr:uid="{D072380F-86C2-4190-839B-B1B3DADB0D5F}"/>
    <cellStyle name="Migliaia 6 9" xfId="5710" xr:uid="{90CB8623-CDE7-4A82-8259-E06609741E91}"/>
    <cellStyle name="Migliaia 60" xfId="525" xr:uid="{00000000-0005-0000-0000-0000B7040000}"/>
    <cellStyle name="Migliaia 60 10" xfId="6894" xr:uid="{B9BC1757-6C28-43DB-94D2-258B7312A454}"/>
    <cellStyle name="Migliaia 60 11" xfId="4000" xr:uid="{01271245-E097-4E07-9C57-AD227ADFBFE9}"/>
    <cellStyle name="Migliaia 60 2" xfId="526" xr:uid="{00000000-0005-0000-0000-0000B8040000}"/>
    <cellStyle name="Migliaia 60 2 2" xfId="1936" xr:uid="{00000000-0005-0000-0000-0000B9040000}"/>
    <cellStyle name="Migliaia 60 2 2 2" xfId="5728" xr:uid="{E8E90049-B7E1-4B1F-BE1A-8AEAE8F5E2B0}"/>
    <cellStyle name="Migliaia 60 2 2 3" xfId="6896" xr:uid="{7A662D1B-B423-4AC6-830C-D6522F084461}"/>
    <cellStyle name="Migliaia 60 2 2 4" xfId="4002" xr:uid="{B33F874A-D2E5-459C-8CBC-BBCFA5659CB8}"/>
    <cellStyle name="Migliaia 60 2 3" xfId="4003" xr:uid="{9E09FCA5-168F-46C7-AEB9-E40DA8254710}"/>
    <cellStyle name="Migliaia 60 2 3 2" xfId="5729" xr:uid="{CB821AB2-4F81-4609-B47B-1D4788BDA8B6}"/>
    <cellStyle name="Migliaia 60 2 3 3" xfId="6897" xr:uid="{A0A20921-5323-4BC0-A00E-5879CDCBF050}"/>
    <cellStyle name="Migliaia 60 2 4" xfId="5727" xr:uid="{02C2B89A-C30A-45D6-BAEE-9D7ACCE35542}"/>
    <cellStyle name="Migliaia 60 2 5" xfId="6895" xr:uid="{071117BE-EA62-485D-8268-DB432E4DB7EF}"/>
    <cellStyle name="Migliaia 60 2 6" xfId="4001" xr:uid="{B571F1DE-CD08-4992-A2E6-BA66CF7EBBDB}"/>
    <cellStyle name="Migliaia 60 3" xfId="527" xr:uid="{00000000-0005-0000-0000-0000BA040000}"/>
    <cellStyle name="Migliaia 60 3 2" xfId="528" xr:uid="{00000000-0005-0000-0000-0000BB040000}"/>
    <cellStyle name="Migliaia 60 3 2 2" xfId="1937" xr:uid="{00000000-0005-0000-0000-0000BC040000}"/>
    <cellStyle name="Migliaia 60 3 2 2 2" xfId="5732" xr:uid="{E48901DD-7636-4631-92DD-82F268962BA0}"/>
    <cellStyle name="Migliaia 60 3 2 2 3" xfId="6900" xr:uid="{D9311C87-8566-4886-B993-CA3C54EDEC7C}"/>
    <cellStyle name="Migliaia 60 3 2 2 4" xfId="4006" xr:uid="{464AC856-3A1D-4100-BA53-BE6A9D8D2CD7}"/>
    <cellStyle name="Migliaia 60 3 2 3" xfId="5731" xr:uid="{6E69AE47-27DE-4953-8D16-5F88EAECC4A6}"/>
    <cellStyle name="Migliaia 60 3 2 4" xfId="6899" xr:uid="{2B741818-763D-4849-8FB7-2A4428D8C4F3}"/>
    <cellStyle name="Migliaia 60 3 2 5" xfId="4005" xr:uid="{9DF76BB5-32EE-463E-95DC-AFDD4B9387D9}"/>
    <cellStyle name="Migliaia 60 3 3" xfId="4007" xr:uid="{B88B0314-4626-49A4-A6EF-7EC04089FE98}"/>
    <cellStyle name="Migliaia 60 3 3 2" xfId="5733" xr:uid="{08FB6EE2-7D97-4734-9678-838D2B1E92FB}"/>
    <cellStyle name="Migliaia 60 3 3 3" xfId="6901" xr:uid="{D371E093-E284-49B4-B3EE-A42DB7F2566F}"/>
    <cellStyle name="Migliaia 60 3 4" xfId="4008" xr:uid="{AA60A637-919D-4D1F-9A0A-C78697BAE7B2}"/>
    <cellStyle name="Migliaia 60 3 4 2" xfId="5734" xr:uid="{06ABAEB4-95B8-4140-B147-AFA2FA315057}"/>
    <cellStyle name="Migliaia 60 3 4 3" xfId="6902" xr:uid="{063CFC75-FE31-4C53-8868-69CE6950C5AF}"/>
    <cellStyle name="Migliaia 60 3 5" xfId="4009" xr:uid="{C48E4ECE-2A4D-41A7-B64B-D234CEE0C308}"/>
    <cellStyle name="Migliaia 60 3 5 2" xfId="5735" xr:uid="{DA1AAEBE-6432-4801-A049-F282B9B35673}"/>
    <cellStyle name="Migliaia 60 3 5 3" xfId="6903" xr:uid="{405A201B-82E3-43F9-93A9-BF6790FA0F60}"/>
    <cellStyle name="Migliaia 60 3 6" xfId="5730" xr:uid="{72BE31CA-5C90-478D-9E97-2F5357207F69}"/>
    <cellStyle name="Migliaia 60 3 7" xfId="6898" xr:uid="{D0A361DC-1E0F-4413-9F05-3266F01B2E54}"/>
    <cellStyle name="Migliaia 60 3 8" xfId="4004" xr:uid="{3CAEBF58-AFF2-4E51-9F4B-1E5D4E84335B}"/>
    <cellStyle name="Migliaia 60 4" xfId="1938" xr:uid="{00000000-0005-0000-0000-0000BD040000}"/>
    <cellStyle name="Migliaia 60 4 2" xfId="1939" xr:uid="{00000000-0005-0000-0000-0000BE040000}"/>
    <cellStyle name="Migliaia 60 4 2 2" xfId="5737" xr:uid="{6FA717F5-2FAF-4F42-9C70-8D7551DBA312}"/>
    <cellStyle name="Migliaia 60 4 2 3" xfId="4011" xr:uid="{F1AC3A86-90B7-41BE-A358-C1EB138FA038}"/>
    <cellStyle name="Migliaia 60 4 3" xfId="5736" xr:uid="{46E40743-CED9-4BB0-8F45-BF3AD632E03A}"/>
    <cellStyle name="Migliaia 60 4 4" xfId="6904" xr:uid="{04EB69FA-DF80-4050-8B00-9006751E6441}"/>
    <cellStyle name="Migliaia 60 4 5" xfId="4010" xr:uid="{4EAE7764-ADEF-451E-99DD-4F8CD5E91DAF}"/>
    <cellStyle name="Migliaia 60 5" xfId="1940" xr:uid="{00000000-0005-0000-0000-0000BF040000}"/>
    <cellStyle name="Migliaia 60 5 2" xfId="5738" xr:uid="{E38962C9-A1AA-40F7-8F66-3194A4D277F1}"/>
    <cellStyle name="Migliaia 60 5 3" xfId="6905" xr:uid="{45B0DF2F-BC78-425F-81CA-C95247B1D9AB}"/>
    <cellStyle name="Migliaia 60 5 4" xfId="4012" xr:uid="{C8D9AF4B-81DF-450A-BA59-28BB253A7C59}"/>
    <cellStyle name="Migliaia 60 6" xfId="4013" xr:uid="{A4C9FF9A-E82B-4B1C-9162-B4E8FF9261E2}"/>
    <cellStyle name="Migliaia 60 6 2" xfId="5739" xr:uid="{74FB8CC8-0B0B-4663-B1BD-C0A8154AE315}"/>
    <cellStyle name="Migliaia 60 6 3" xfId="6906" xr:uid="{76448804-D996-469D-8EE7-12B4922071FC}"/>
    <cellStyle name="Migliaia 60 7" xfId="4014" xr:uid="{E9392378-1A6E-4B87-B7DF-411B98CC9D8C}"/>
    <cellStyle name="Migliaia 60 7 2" xfId="5740" xr:uid="{F1933EF3-34DB-4B5F-A96C-D8FB58DD540B}"/>
    <cellStyle name="Migliaia 60 7 3" xfId="6907" xr:uid="{5D8E54D9-1876-41D4-9615-43E137FF27AE}"/>
    <cellStyle name="Migliaia 60 8" xfId="4015" xr:uid="{D66217FA-D2E3-4FE0-89D1-2C0262EABC8A}"/>
    <cellStyle name="Migliaia 60 8 2" xfId="5741" xr:uid="{B1DB4880-F796-4E33-B39E-81D870CC7E9D}"/>
    <cellStyle name="Migliaia 60 8 3" xfId="6908" xr:uid="{72310718-219B-40C1-80A8-E4D1B54B195A}"/>
    <cellStyle name="Migliaia 60 9" xfId="5726" xr:uid="{51375491-4BFA-41A3-AA1D-A3FE3E051978}"/>
    <cellStyle name="Migliaia 61" xfId="529" xr:uid="{00000000-0005-0000-0000-0000C0040000}"/>
    <cellStyle name="Migliaia 61 10" xfId="6909" xr:uid="{CCBB74EF-B743-4EA6-A9BA-187DB221C7B2}"/>
    <cellStyle name="Migliaia 61 11" xfId="4016" xr:uid="{F69AFA85-74FD-4ECB-8A89-D7BC10BE4841}"/>
    <cellStyle name="Migliaia 61 2" xfId="530" xr:uid="{00000000-0005-0000-0000-0000C1040000}"/>
    <cellStyle name="Migliaia 61 2 2" xfId="1941" xr:uid="{00000000-0005-0000-0000-0000C2040000}"/>
    <cellStyle name="Migliaia 61 2 2 2" xfId="5744" xr:uid="{8252E4F2-869E-4FA0-AC07-68F58025B115}"/>
    <cellStyle name="Migliaia 61 2 2 3" xfId="6911" xr:uid="{ED7855B8-ECBF-4BE3-A268-48A30308F794}"/>
    <cellStyle name="Migliaia 61 2 2 4" xfId="4018" xr:uid="{F69A2CF5-5543-41EB-B28F-914BE4665B76}"/>
    <cellStyle name="Migliaia 61 2 3" xfId="4019" xr:uid="{C5CDB313-8AFE-4F4F-995D-00ACB9C0DE35}"/>
    <cellStyle name="Migliaia 61 2 3 2" xfId="5745" xr:uid="{4BF3182E-AA8D-4128-A969-F8AD7353AF3F}"/>
    <cellStyle name="Migliaia 61 2 3 3" xfId="6912" xr:uid="{4D105EC7-D0E6-4F3F-A169-A80418ECFD45}"/>
    <cellStyle name="Migliaia 61 2 4" xfId="5743" xr:uid="{1E234216-21A3-4F18-99C8-948B8733735A}"/>
    <cellStyle name="Migliaia 61 2 5" xfId="6910" xr:uid="{319FF08B-4146-4A70-961C-974FBCCEA648}"/>
    <cellStyle name="Migliaia 61 2 6" xfId="4017" xr:uid="{1B93B1C6-8910-44C7-B27C-1B16D079A8D8}"/>
    <cellStyle name="Migliaia 61 3" xfId="531" xr:uid="{00000000-0005-0000-0000-0000C3040000}"/>
    <cellStyle name="Migliaia 61 3 2" xfId="532" xr:uid="{00000000-0005-0000-0000-0000C4040000}"/>
    <cellStyle name="Migliaia 61 3 2 2" xfId="1942" xr:uid="{00000000-0005-0000-0000-0000C5040000}"/>
    <cellStyle name="Migliaia 61 3 2 2 2" xfId="5748" xr:uid="{10B71D0F-63DF-4164-BBAD-B356F0444C12}"/>
    <cellStyle name="Migliaia 61 3 2 2 3" xfId="6915" xr:uid="{A4763AFD-B718-4F15-B675-4EBA05ABAF90}"/>
    <cellStyle name="Migliaia 61 3 2 2 4" xfId="4022" xr:uid="{9AC3E9FC-1E27-48A5-9591-F09BAA5A1316}"/>
    <cellStyle name="Migliaia 61 3 2 3" xfId="5747" xr:uid="{3D1B12C4-9717-4CAF-88CB-BDB70B143DD4}"/>
    <cellStyle name="Migliaia 61 3 2 4" xfId="6914" xr:uid="{FAA1537C-B1DA-470B-92CF-EB18D0691F8A}"/>
    <cellStyle name="Migliaia 61 3 2 5" xfId="4021" xr:uid="{28F86807-3BB5-47E0-9FA2-1F5D75B1EFB4}"/>
    <cellStyle name="Migliaia 61 3 3" xfId="4023" xr:uid="{F2083E75-8C8B-4F9E-8E22-B1A4E67BD821}"/>
    <cellStyle name="Migliaia 61 3 3 2" xfId="5749" xr:uid="{5BBB10B1-1B57-42E0-8845-E6B96F07E206}"/>
    <cellStyle name="Migliaia 61 3 3 3" xfId="6916" xr:uid="{B252B2DC-62E3-4F3F-AFC2-DC7BB35B608A}"/>
    <cellStyle name="Migliaia 61 3 4" xfId="4024" xr:uid="{FC13DC0E-42E6-4E59-9AD2-83CA28653081}"/>
    <cellStyle name="Migliaia 61 3 4 2" xfId="5750" xr:uid="{AF40E1E8-27EB-4228-9FB8-25261046D3FE}"/>
    <cellStyle name="Migliaia 61 3 4 3" xfId="6917" xr:uid="{D8266C25-03F6-4922-AF56-6F993D234BFE}"/>
    <cellStyle name="Migliaia 61 3 5" xfId="4025" xr:uid="{3DE8B424-DBDF-4B02-B2D6-84FC6BB790CF}"/>
    <cellStyle name="Migliaia 61 3 5 2" xfId="5751" xr:uid="{74763CE4-8521-42F7-9F26-F6E7C2D3A27E}"/>
    <cellStyle name="Migliaia 61 3 5 3" xfId="6918" xr:uid="{3D574DF4-2297-46C1-AC01-27749EB1E3AF}"/>
    <cellStyle name="Migliaia 61 3 6" xfId="5746" xr:uid="{91B8830D-68B8-4611-993B-2BF637C35280}"/>
    <cellStyle name="Migliaia 61 3 7" xfId="6913" xr:uid="{86604F9A-465F-48A6-A7B6-2EB1CC263B37}"/>
    <cellStyle name="Migliaia 61 3 8" xfId="4020" xr:uid="{4E8EADA5-BAB0-45D3-8370-2CC07EDB714F}"/>
    <cellStyle name="Migliaia 61 4" xfId="1943" xr:uid="{00000000-0005-0000-0000-0000C6040000}"/>
    <cellStyle name="Migliaia 61 4 2" xfId="1944" xr:uid="{00000000-0005-0000-0000-0000C7040000}"/>
    <cellStyle name="Migliaia 61 4 2 2" xfId="5753" xr:uid="{AA9FB46E-D174-42DE-A46F-6F297BAA0346}"/>
    <cellStyle name="Migliaia 61 4 2 3" xfId="4027" xr:uid="{71549CE8-B4DC-4BCB-8C1F-E57321EC9B59}"/>
    <cellStyle name="Migliaia 61 4 3" xfId="5752" xr:uid="{932B2A33-4B64-48BB-9B19-35D6ED26253D}"/>
    <cellStyle name="Migliaia 61 4 4" xfId="6919" xr:uid="{EE779C50-69CD-428F-8121-A84115AC7295}"/>
    <cellStyle name="Migliaia 61 4 5" xfId="4026" xr:uid="{BD7FB8F1-43C3-48EA-925E-D7764F22C5BB}"/>
    <cellStyle name="Migliaia 61 5" xfId="1945" xr:uid="{00000000-0005-0000-0000-0000C8040000}"/>
    <cellStyle name="Migliaia 61 5 2" xfId="5754" xr:uid="{A3AD802E-F763-48E5-9F38-1C0E0AA74F7F}"/>
    <cellStyle name="Migliaia 61 5 3" xfId="6920" xr:uid="{13DCA814-3617-4045-AD42-C7E91851F58F}"/>
    <cellStyle name="Migliaia 61 5 4" xfId="4028" xr:uid="{59BDD42F-F781-4454-8255-513BB77C07C5}"/>
    <cellStyle name="Migliaia 61 6" xfId="4029" xr:uid="{7843036D-5F9C-4B94-9673-F3D09FDFDC3A}"/>
    <cellStyle name="Migliaia 61 6 2" xfId="5755" xr:uid="{528A52E9-CB1C-4509-910B-0DCA97586AB6}"/>
    <cellStyle name="Migliaia 61 6 3" xfId="6921" xr:uid="{CFCDAB9B-8FD6-42EA-9778-2D578AA6385B}"/>
    <cellStyle name="Migliaia 61 7" xfId="4030" xr:uid="{923371A1-25D8-4D4A-A8EC-638D0638642C}"/>
    <cellStyle name="Migliaia 61 7 2" xfId="5756" xr:uid="{4F84D7A4-E967-463D-ADCB-70B0C70A4B53}"/>
    <cellStyle name="Migliaia 61 7 3" xfId="6922" xr:uid="{99527448-33E1-424D-B900-5DC1597A49C2}"/>
    <cellStyle name="Migliaia 61 8" xfId="4031" xr:uid="{4EB147DB-DDB2-4B0E-9BC3-DA5723F9928A}"/>
    <cellStyle name="Migliaia 61 8 2" xfId="5757" xr:uid="{F265A75F-DAAB-4E08-82F4-E77F7E7BB5EA}"/>
    <cellStyle name="Migliaia 61 8 3" xfId="6923" xr:uid="{93063E19-0A7F-4104-B41F-BFAF1351EA44}"/>
    <cellStyle name="Migliaia 61 9" xfId="5742" xr:uid="{728D6198-5EC1-4445-9BEA-D67D8DAB3D1B}"/>
    <cellStyle name="Migliaia 7" xfId="533" xr:uid="{00000000-0005-0000-0000-0000C9040000}"/>
    <cellStyle name="Migliaia 7 10" xfId="6924" xr:uid="{61B092CD-C41F-4B75-AC8B-CF7BC56C95F1}"/>
    <cellStyle name="Migliaia 7 11" xfId="4032" xr:uid="{03C07C10-7A73-4C43-8427-9F8DBACF9983}"/>
    <cellStyle name="Migliaia 7 2" xfId="534" xr:uid="{00000000-0005-0000-0000-0000CA040000}"/>
    <cellStyle name="Migliaia 7 2 2" xfId="1946" xr:uid="{00000000-0005-0000-0000-0000CB040000}"/>
    <cellStyle name="Migliaia 7 2 2 2" xfId="5760" xr:uid="{3EF6181B-5B38-4CF6-A716-674262451153}"/>
    <cellStyle name="Migliaia 7 2 2 3" xfId="6926" xr:uid="{20F55CC5-373D-4830-9120-15967E423B31}"/>
    <cellStyle name="Migliaia 7 2 2 4" xfId="4034" xr:uid="{328666BE-35AF-4130-A4C6-D36F2D5E3CA5}"/>
    <cellStyle name="Migliaia 7 2 3" xfId="4035" xr:uid="{305EA2A1-8664-486C-9C60-5E43DE78BB7C}"/>
    <cellStyle name="Migliaia 7 2 3 2" xfId="5761" xr:uid="{DF455734-61CE-46AB-8D2D-70937A6FCE33}"/>
    <cellStyle name="Migliaia 7 2 3 3" xfId="6927" xr:uid="{0098B76F-FC61-47B4-A884-068F15403A62}"/>
    <cellStyle name="Migliaia 7 2 4" xfId="5759" xr:uid="{98E6110F-DCCB-4E8F-ACCD-92F873333EDC}"/>
    <cellStyle name="Migliaia 7 2 5" xfId="6925" xr:uid="{DB5C0626-FFB8-4613-9035-8BD2ED2634C2}"/>
    <cellStyle name="Migliaia 7 2 6" xfId="4033" xr:uid="{B562C66B-87E0-4845-90E8-4EC9B12C5C3A}"/>
    <cellStyle name="Migliaia 7 3" xfId="535" xr:uid="{00000000-0005-0000-0000-0000CC040000}"/>
    <cellStyle name="Migliaia 7 3 2" xfId="536" xr:uid="{00000000-0005-0000-0000-0000CD040000}"/>
    <cellStyle name="Migliaia 7 3 2 2" xfId="1947" xr:uid="{00000000-0005-0000-0000-0000CE040000}"/>
    <cellStyle name="Migliaia 7 3 2 2 2" xfId="5764" xr:uid="{D4E3C42F-282F-418F-B05D-EFAAA261656A}"/>
    <cellStyle name="Migliaia 7 3 2 2 3" xfId="6930" xr:uid="{86AD5B28-3C98-4473-AE49-406656A02C2F}"/>
    <cellStyle name="Migliaia 7 3 2 2 4" xfId="4038" xr:uid="{C4D1A235-C67C-43B2-B135-FF454A9D4086}"/>
    <cellStyle name="Migliaia 7 3 2 3" xfId="5763" xr:uid="{BB3B9352-54B1-4188-AF29-84609E44CCA3}"/>
    <cellStyle name="Migliaia 7 3 2 4" xfId="6929" xr:uid="{FA97F6C9-5E93-45DF-A565-B2F6889E2A60}"/>
    <cellStyle name="Migliaia 7 3 2 5" xfId="4037" xr:uid="{863F0336-2742-473E-AA34-4F5748070AC0}"/>
    <cellStyle name="Migliaia 7 3 3" xfId="4039" xr:uid="{4E100DFE-81D4-4D91-90A0-4F3B02A793FB}"/>
    <cellStyle name="Migliaia 7 3 3 2" xfId="5765" xr:uid="{CD575548-72E2-49CB-8034-C5BDBB5C835A}"/>
    <cellStyle name="Migliaia 7 3 3 3" xfId="6931" xr:uid="{1428600E-24D1-4A85-BEE5-D0A7EC1096BA}"/>
    <cellStyle name="Migliaia 7 3 4" xfId="4040" xr:uid="{333A6446-58D5-428E-B4C0-4469AC20C007}"/>
    <cellStyle name="Migliaia 7 3 4 2" xfId="5766" xr:uid="{E1BD2161-8F9E-4993-A555-19F8AD9A7D29}"/>
    <cellStyle name="Migliaia 7 3 4 3" xfId="6932" xr:uid="{A08F6748-4D51-446C-94C3-6D6B7E0EB054}"/>
    <cellStyle name="Migliaia 7 3 5" xfId="4041" xr:uid="{8AFF810F-FF20-48D0-9403-B4C4BD1B873E}"/>
    <cellStyle name="Migliaia 7 3 5 2" xfId="5767" xr:uid="{9B8F1404-B125-41F3-8C79-BF58551CEA0C}"/>
    <cellStyle name="Migliaia 7 3 5 3" xfId="6933" xr:uid="{9D989CE6-4BD3-41ED-B5D0-3C3B96A43034}"/>
    <cellStyle name="Migliaia 7 3 6" xfId="5762" xr:uid="{C437E233-4560-4CFE-A604-096AE3089A83}"/>
    <cellStyle name="Migliaia 7 3 7" xfId="6928" xr:uid="{D6053B9C-72F6-4438-8894-97705D338C55}"/>
    <cellStyle name="Migliaia 7 3 8" xfId="4036" xr:uid="{D7676ACD-2BE0-4B74-95B3-F2F384CED63A}"/>
    <cellStyle name="Migliaia 7 4" xfId="1948" xr:uid="{00000000-0005-0000-0000-0000CF040000}"/>
    <cellStyle name="Migliaia 7 4 2" xfId="1949" xr:uid="{00000000-0005-0000-0000-0000D0040000}"/>
    <cellStyle name="Migliaia 7 4 2 2" xfId="5769" xr:uid="{BCC4ADDC-E696-4619-9C43-5BEF7B9B1A5C}"/>
    <cellStyle name="Migliaia 7 4 2 3" xfId="4043" xr:uid="{45C78FEA-24A0-4636-B85D-9D9682CD9342}"/>
    <cellStyle name="Migliaia 7 4 3" xfId="5768" xr:uid="{835577E3-A207-477A-8D61-CDF29FE2CF12}"/>
    <cellStyle name="Migliaia 7 4 4" xfId="6934" xr:uid="{4736DBD1-8E8B-4099-BBBA-7F65146D4C5A}"/>
    <cellStyle name="Migliaia 7 4 5" xfId="4042" xr:uid="{A0FB0745-B555-42F7-9AC1-EF73EB14644A}"/>
    <cellStyle name="Migliaia 7 5" xfId="1950" xr:uid="{00000000-0005-0000-0000-0000D1040000}"/>
    <cellStyle name="Migliaia 7 5 2" xfId="5770" xr:uid="{002632B1-AB3C-4763-9AAF-83AA2D4BEB81}"/>
    <cellStyle name="Migliaia 7 5 3" xfId="6935" xr:uid="{E1918868-936D-42BD-ADC3-E03688033D38}"/>
    <cellStyle name="Migliaia 7 5 4" xfId="4044" xr:uid="{21AAB6AF-FB95-48C8-B2DC-F45D4F66FDFC}"/>
    <cellStyle name="Migliaia 7 6" xfId="4045" xr:uid="{45BB8103-A4D4-4395-A6DB-7E049D78584A}"/>
    <cellStyle name="Migliaia 7 6 2" xfId="5771" xr:uid="{4BD32CA3-F614-465A-B6B3-B55EEE94ABF5}"/>
    <cellStyle name="Migliaia 7 6 3" xfId="6936" xr:uid="{0BA02215-AA6A-4C63-A68E-AD1425C93165}"/>
    <cellStyle name="Migliaia 7 7" xfId="4046" xr:uid="{058B7C75-986B-4938-B9E1-BE8704A6BE63}"/>
    <cellStyle name="Migliaia 7 7 2" xfId="5772" xr:uid="{6C317DA2-D567-416A-99E9-5FF5B1EE2107}"/>
    <cellStyle name="Migliaia 7 7 3" xfId="6937" xr:uid="{CD139268-3FE5-4F21-9C06-770ED01198AA}"/>
    <cellStyle name="Migliaia 7 8" xfId="4047" xr:uid="{F291C5A0-E741-4085-896E-912335925A81}"/>
    <cellStyle name="Migliaia 7 8 2" xfId="5773" xr:uid="{004F08B0-91AA-44ED-8854-E2372DEC676E}"/>
    <cellStyle name="Migliaia 7 8 3" xfId="6938" xr:uid="{2753721D-0928-4BF5-BD70-305E454C310F}"/>
    <cellStyle name="Migliaia 7 9" xfId="5758" xr:uid="{9AF9A528-99A9-4B7B-B9D0-CC06B09BAFA3}"/>
    <cellStyle name="Migliaia 8" xfId="537" xr:uid="{00000000-0005-0000-0000-0000D2040000}"/>
    <cellStyle name="Migliaia 8 10" xfId="6939" xr:uid="{42732290-0D34-4357-9908-9669684615F5}"/>
    <cellStyle name="Migliaia 8 11" xfId="4048" xr:uid="{EA5BE971-B2A5-4A9F-B3AD-9A906962C9A3}"/>
    <cellStyle name="Migliaia 8 2" xfId="538" xr:uid="{00000000-0005-0000-0000-0000D3040000}"/>
    <cellStyle name="Migliaia 8 2 2" xfId="1951" xr:uid="{00000000-0005-0000-0000-0000D4040000}"/>
    <cellStyle name="Migliaia 8 2 2 2" xfId="5776" xr:uid="{198B8A53-891D-4DDE-8E39-BB5502252E55}"/>
    <cellStyle name="Migliaia 8 2 2 3" xfId="6941" xr:uid="{FF03437A-E241-474D-812F-59A357D88991}"/>
    <cellStyle name="Migliaia 8 2 2 4" xfId="4050" xr:uid="{C2966A30-CD7C-456B-8769-64314EC554C8}"/>
    <cellStyle name="Migliaia 8 2 3" xfId="4051" xr:uid="{19546196-290B-454C-BC62-71CA7E0989AE}"/>
    <cellStyle name="Migliaia 8 2 3 2" xfId="5777" xr:uid="{64BF85C6-DEB6-4A51-82CF-EDD32F712F22}"/>
    <cellStyle name="Migliaia 8 2 3 3" xfId="6942" xr:uid="{6976F27C-3C6B-41B5-939D-016EC96E0C2F}"/>
    <cellStyle name="Migliaia 8 2 4" xfId="5775" xr:uid="{A4B6968D-67E5-4C3E-B48F-38F3188C867D}"/>
    <cellStyle name="Migliaia 8 2 5" xfId="6940" xr:uid="{3CB1A946-BB27-429D-8F93-4F0C709B34FE}"/>
    <cellStyle name="Migliaia 8 2 6" xfId="4049" xr:uid="{2412CB90-CD2D-470C-B126-6D85C0B70FA8}"/>
    <cellStyle name="Migliaia 8 3" xfId="539" xr:uid="{00000000-0005-0000-0000-0000D5040000}"/>
    <cellStyle name="Migliaia 8 3 2" xfId="540" xr:uid="{00000000-0005-0000-0000-0000D6040000}"/>
    <cellStyle name="Migliaia 8 3 2 2" xfId="1952" xr:uid="{00000000-0005-0000-0000-0000D7040000}"/>
    <cellStyle name="Migliaia 8 3 2 2 2" xfId="5780" xr:uid="{55476D72-608F-4B23-A911-953C4EE76FA3}"/>
    <cellStyle name="Migliaia 8 3 2 2 3" xfId="6945" xr:uid="{5BF4C390-7D92-48D5-AC2B-D0AF5D51F4DC}"/>
    <cellStyle name="Migliaia 8 3 2 2 4" xfId="4054" xr:uid="{CC33838A-0484-4FD2-B4CB-4A04BC99661E}"/>
    <cellStyle name="Migliaia 8 3 2 3" xfId="5779" xr:uid="{240C5528-6D90-41D5-9DAB-AD2EC0A5B3A6}"/>
    <cellStyle name="Migliaia 8 3 2 4" xfId="6944" xr:uid="{FE8F7CF1-3510-44EC-94E4-6A6F3D91E842}"/>
    <cellStyle name="Migliaia 8 3 2 5" xfId="4053" xr:uid="{63748CD9-23B2-458A-9389-288A13E7C255}"/>
    <cellStyle name="Migliaia 8 3 3" xfId="4055" xr:uid="{4A2B5E83-2908-449A-86C4-CBCE3F3E554F}"/>
    <cellStyle name="Migliaia 8 3 3 2" xfId="5781" xr:uid="{5D9E08E2-8696-4AC9-B8A2-6311B65A2238}"/>
    <cellStyle name="Migliaia 8 3 3 3" xfId="6946" xr:uid="{9AC01286-4764-4805-B81A-9AB1788CD0CE}"/>
    <cellStyle name="Migliaia 8 3 4" xfId="4056" xr:uid="{D43ED737-AD63-48C3-9372-CD9B2B78B19D}"/>
    <cellStyle name="Migliaia 8 3 4 2" xfId="5782" xr:uid="{1F4BE67C-E4D0-4909-8759-788E90A4323F}"/>
    <cellStyle name="Migliaia 8 3 4 3" xfId="6947" xr:uid="{251EA692-6DCD-4682-8AD1-2D2D91A53C08}"/>
    <cellStyle name="Migliaia 8 3 5" xfId="4057" xr:uid="{3A2541F0-E259-4353-8C0F-7EC23A1265E5}"/>
    <cellStyle name="Migliaia 8 3 5 2" xfId="5783" xr:uid="{6F6E0E86-BA57-492E-8F0E-54BB2C166D42}"/>
    <cellStyle name="Migliaia 8 3 5 3" xfId="6948" xr:uid="{8B71E9BF-52E2-435E-8602-C73DF0DE60FD}"/>
    <cellStyle name="Migliaia 8 3 6" xfId="5778" xr:uid="{638CC610-A0CF-423C-BC53-4E019F5F7ADD}"/>
    <cellStyle name="Migliaia 8 3 7" xfId="6943" xr:uid="{7C753410-109D-4320-A6D1-F7F5A111A278}"/>
    <cellStyle name="Migliaia 8 3 8" xfId="4052" xr:uid="{625D4832-045F-4D5B-81E6-D0F7D30F88B0}"/>
    <cellStyle name="Migliaia 8 4" xfId="1953" xr:uid="{00000000-0005-0000-0000-0000D8040000}"/>
    <cellStyle name="Migliaia 8 4 2" xfId="1954" xr:uid="{00000000-0005-0000-0000-0000D9040000}"/>
    <cellStyle name="Migliaia 8 4 2 2" xfId="5785" xr:uid="{28D47832-F7D1-4D5E-939F-7A316EDDD151}"/>
    <cellStyle name="Migliaia 8 4 2 3" xfId="4059" xr:uid="{65C915E7-A5E6-4EBF-B3EE-CA36378182FE}"/>
    <cellStyle name="Migliaia 8 4 3" xfId="5784" xr:uid="{70B376AC-BFF8-46B7-B59C-4D1BD74A381B}"/>
    <cellStyle name="Migliaia 8 4 4" xfId="6949" xr:uid="{D16315A8-76E1-4735-A853-04F49591CE47}"/>
    <cellStyle name="Migliaia 8 4 5" xfId="4058" xr:uid="{4730F66D-B654-44CF-B7BC-91EECFBF4C68}"/>
    <cellStyle name="Migliaia 8 5" xfId="1955" xr:uid="{00000000-0005-0000-0000-0000DA040000}"/>
    <cellStyle name="Migliaia 8 5 2" xfId="5786" xr:uid="{3B4C5BEE-C3E6-4765-B446-ECC3C23FA290}"/>
    <cellStyle name="Migliaia 8 5 3" xfId="6950" xr:uid="{3B42F455-DB57-44A1-A34D-995449AC071B}"/>
    <cellStyle name="Migliaia 8 5 4" xfId="4060" xr:uid="{C9B8C833-2DD0-43F3-B948-2D65B4D6F71D}"/>
    <cellStyle name="Migliaia 8 6" xfId="4061" xr:uid="{8A638CAF-47FB-4EFE-B908-A171043B8A32}"/>
    <cellStyle name="Migliaia 8 6 2" xfId="5787" xr:uid="{ABB338E6-8C8C-4772-9C6E-BE1099AAE38F}"/>
    <cellStyle name="Migliaia 8 6 3" xfId="6951" xr:uid="{86094E8F-8854-4E9F-95F5-5BF9F7A5201D}"/>
    <cellStyle name="Migliaia 8 7" xfId="4062" xr:uid="{600A349C-40BC-4971-A0D3-DC370A847046}"/>
    <cellStyle name="Migliaia 8 7 2" xfId="5788" xr:uid="{12577BCA-A006-4E2E-BE2E-AA46DADBBCB4}"/>
    <cellStyle name="Migliaia 8 7 3" xfId="6952" xr:uid="{1BCEEC43-4416-4A33-8C78-E5A5EEA3BE56}"/>
    <cellStyle name="Migliaia 8 8" xfId="4063" xr:uid="{A11AF05E-045B-4E5C-8375-FEA30196341A}"/>
    <cellStyle name="Migliaia 8 8 2" xfId="5789" xr:uid="{13CEB729-B818-4F86-A7EF-15FAAD3E43A2}"/>
    <cellStyle name="Migliaia 8 8 3" xfId="6953" xr:uid="{9D9FB119-9772-4BC0-A045-13AA2CDF0527}"/>
    <cellStyle name="Migliaia 8 9" xfId="5774" xr:uid="{3238EFD4-53D7-4188-823C-A2F7716EF350}"/>
    <cellStyle name="Migliaia 9" xfId="541" xr:uid="{00000000-0005-0000-0000-0000DB040000}"/>
    <cellStyle name="Migliaia 9 10" xfId="6954" xr:uid="{9422089C-F3C7-4638-8D57-69992F6DA309}"/>
    <cellStyle name="Migliaia 9 11" xfId="4064" xr:uid="{5735C708-8682-4ABB-9B37-3CA1A8DAC16E}"/>
    <cellStyle name="Migliaia 9 2" xfId="542" xr:uid="{00000000-0005-0000-0000-0000DC040000}"/>
    <cellStyle name="Migliaia 9 2 2" xfId="1956" xr:uid="{00000000-0005-0000-0000-0000DD040000}"/>
    <cellStyle name="Migliaia 9 2 2 2" xfId="5792" xr:uid="{BFBFA100-FEB9-44C2-A459-B6BB61CB1B42}"/>
    <cellStyle name="Migliaia 9 2 2 3" xfId="6956" xr:uid="{44D855AE-E350-4944-9A25-F268D33B01A0}"/>
    <cellStyle name="Migliaia 9 2 2 4" xfId="4066" xr:uid="{EE74782A-71E4-437A-8373-E0D5CF5FF489}"/>
    <cellStyle name="Migliaia 9 2 3" xfId="4067" xr:uid="{9E22674B-5FF0-441B-83AD-475A9E6778D4}"/>
    <cellStyle name="Migliaia 9 2 3 2" xfId="5793" xr:uid="{363E7D07-71C9-45DC-95CB-58BAE52DF23C}"/>
    <cellStyle name="Migliaia 9 2 3 3" xfId="6957" xr:uid="{9B95BC2F-78B0-4070-A6C3-E57062AA2922}"/>
    <cellStyle name="Migliaia 9 2 4" xfId="5791" xr:uid="{A2FBE208-FC9C-4E2E-B897-66FEE0A66828}"/>
    <cellStyle name="Migliaia 9 2 5" xfId="6955" xr:uid="{9DFCFE63-43AD-4B0B-9DF2-77553895702E}"/>
    <cellStyle name="Migliaia 9 2 6" xfId="4065" xr:uid="{9F46BD22-C030-415A-9919-4371D66019F8}"/>
    <cellStyle name="Migliaia 9 3" xfId="543" xr:uid="{00000000-0005-0000-0000-0000DE040000}"/>
    <cellStyle name="Migliaia 9 3 2" xfId="544" xr:uid="{00000000-0005-0000-0000-0000DF040000}"/>
    <cellStyle name="Migliaia 9 3 2 2" xfId="1957" xr:uid="{00000000-0005-0000-0000-0000E0040000}"/>
    <cellStyle name="Migliaia 9 3 2 2 2" xfId="5796" xr:uid="{CDDC0203-C21C-4A10-87F1-0F7AFE69FF84}"/>
    <cellStyle name="Migliaia 9 3 2 2 3" xfId="6960" xr:uid="{321D3ECC-A31A-4337-85B1-97A8A40BE080}"/>
    <cellStyle name="Migliaia 9 3 2 2 4" xfId="4070" xr:uid="{F22EC6BA-7458-449F-80B0-06285C780B46}"/>
    <cellStyle name="Migliaia 9 3 2 3" xfId="5795" xr:uid="{6E8A4527-E654-499A-A49A-25D0CCB6B7C3}"/>
    <cellStyle name="Migliaia 9 3 2 4" xfId="6959" xr:uid="{52FD9F32-6FDE-4CC3-9498-4A84EDCE2A08}"/>
    <cellStyle name="Migliaia 9 3 2 5" xfId="4069" xr:uid="{94EA7D00-2BD0-463C-B332-1F8FECCED5D0}"/>
    <cellStyle name="Migliaia 9 3 3" xfId="4071" xr:uid="{ACCBB988-B4CC-4E81-8161-8B8CC9D214CB}"/>
    <cellStyle name="Migliaia 9 3 3 2" xfId="5797" xr:uid="{5CC1DB42-7175-4C9A-BF4E-CE88C1FD1985}"/>
    <cellStyle name="Migliaia 9 3 3 3" xfId="6961" xr:uid="{56A598A3-9B07-42EC-AA28-9AF25CBD90DE}"/>
    <cellStyle name="Migliaia 9 3 4" xfId="4072" xr:uid="{28EB31A9-0C2D-4A8A-8F64-C871DBEFFD12}"/>
    <cellStyle name="Migliaia 9 3 4 2" xfId="5798" xr:uid="{748AF8FE-108D-402E-BFF6-8EAC4EFFC186}"/>
    <cellStyle name="Migliaia 9 3 4 3" xfId="6962" xr:uid="{55D4BD7E-3B72-4671-B2A5-71BB2B8C1078}"/>
    <cellStyle name="Migliaia 9 3 5" xfId="4073" xr:uid="{FE7CB2C8-0CE2-4DF1-BAD3-427B3D8C5331}"/>
    <cellStyle name="Migliaia 9 3 5 2" xfId="5799" xr:uid="{870833B1-1FE1-44F1-AD59-B76F4DCF9663}"/>
    <cellStyle name="Migliaia 9 3 5 3" xfId="6963" xr:uid="{E6B56958-97E7-4BA1-8C07-B4634415B666}"/>
    <cellStyle name="Migliaia 9 3 6" xfId="5794" xr:uid="{7A860B01-E80A-4046-89AE-ECBD52ACEE64}"/>
    <cellStyle name="Migliaia 9 3 7" xfId="6958" xr:uid="{CB9DC3F6-A8F6-487A-A899-FF20B6FEB8CA}"/>
    <cellStyle name="Migliaia 9 3 8" xfId="4068" xr:uid="{FE2D2938-20C8-44E3-839F-05F5401798B3}"/>
    <cellStyle name="Migliaia 9 4" xfId="1958" xr:uid="{00000000-0005-0000-0000-0000E1040000}"/>
    <cellStyle name="Migliaia 9 4 2" xfId="1959" xr:uid="{00000000-0005-0000-0000-0000E2040000}"/>
    <cellStyle name="Migliaia 9 4 2 2" xfId="5801" xr:uid="{4441B9B0-3F93-4E61-8ADA-3E3A56CCF627}"/>
    <cellStyle name="Migliaia 9 4 2 3" xfId="4075" xr:uid="{CB3B3AF3-0326-470A-A417-3CE8AC3F69A0}"/>
    <cellStyle name="Migliaia 9 4 3" xfId="5800" xr:uid="{B800EBF7-E588-4B1B-954C-B1D3D115C02F}"/>
    <cellStyle name="Migliaia 9 4 4" xfId="6964" xr:uid="{E1A24F35-522C-490D-B37D-684CD12704B9}"/>
    <cellStyle name="Migliaia 9 4 5" xfId="4074" xr:uid="{13735715-4017-443A-BD7A-B70E08B12325}"/>
    <cellStyle name="Migliaia 9 5" xfId="1960" xr:uid="{00000000-0005-0000-0000-0000E3040000}"/>
    <cellStyle name="Migliaia 9 5 2" xfId="5802" xr:uid="{FB2698D1-A43A-4FAD-8626-45CACFE46F64}"/>
    <cellStyle name="Migliaia 9 5 3" xfId="6965" xr:uid="{4C01C900-B544-4381-B041-EE5DA3CF58F4}"/>
    <cellStyle name="Migliaia 9 5 4" xfId="4076" xr:uid="{C892A0DE-2216-424B-9103-E03B3A83A33C}"/>
    <cellStyle name="Migliaia 9 6" xfId="4077" xr:uid="{AC151E29-A1AF-4C68-924F-815A5E009242}"/>
    <cellStyle name="Migliaia 9 6 2" xfId="5803" xr:uid="{54886909-D92F-4806-9016-78D7081B275C}"/>
    <cellStyle name="Migliaia 9 6 3" xfId="6966" xr:uid="{870C5297-9DCE-4C76-B85E-63B612C18B9A}"/>
    <cellStyle name="Migliaia 9 7" xfId="4078" xr:uid="{992C413C-790E-4247-9C76-33C89B0CC7B1}"/>
    <cellStyle name="Migliaia 9 7 2" xfId="5804" xr:uid="{4F74F1E8-EE86-4F77-8E1B-31C5D8529E11}"/>
    <cellStyle name="Migliaia 9 7 3" xfId="6967" xr:uid="{9F1D38D3-D47E-44EB-8ABD-EC9889845EB0}"/>
    <cellStyle name="Migliaia 9 8" xfId="4079" xr:uid="{20B4D4BC-F145-4805-A6B0-84C6DA625243}"/>
    <cellStyle name="Migliaia 9 8 2" xfId="5805" xr:uid="{DD4C9894-6954-438B-957F-8A07AE879E66}"/>
    <cellStyle name="Migliaia 9 8 3" xfId="6968" xr:uid="{C71300A4-7314-4365-B508-262A5D358FB4}"/>
    <cellStyle name="Migliaia 9 9" xfId="5790" xr:uid="{69CC92EF-BF99-4C81-822E-6FF38615C59E}"/>
    <cellStyle name="Neutral 2" xfId="1961" xr:uid="{00000000-0005-0000-0000-0000E4040000}"/>
    <cellStyle name="Neutrale" xfId="545" xr:uid="{00000000-0005-0000-0000-0000E5040000}"/>
    <cellStyle name="Normal" xfId="0" builtinId="0"/>
    <cellStyle name="Normal 10" xfId="546" xr:uid="{00000000-0005-0000-0000-0000E7040000}"/>
    <cellStyle name="Normal 10 2" xfId="547" xr:uid="{00000000-0005-0000-0000-0000E8040000}"/>
    <cellStyle name="Normal 11" xfId="548" xr:uid="{00000000-0005-0000-0000-0000E9040000}"/>
    <cellStyle name="Normal 12" xfId="549" xr:uid="{00000000-0005-0000-0000-0000EA040000}"/>
    <cellStyle name="Normal 12 2" xfId="1962" xr:uid="{00000000-0005-0000-0000-0000EB040000}"/>
    <cellStyle name="Normal 13" xfId="1252" xr:uid="{00000000-0005-0000-0000-0000EC040000}"/>
    <cellStyle name="Normal 13 2" xfId="4080" xr:uid="{A5158115-D314-454E-8DC8-A75CAB1A8815}"/>
    <cellStyle name="Normal 14" xfId="1963" xr:uid="{00000000-0005-0000-0000-0000ED040000}"/>
    <cellStyle name="Normal 15" xfId="1964" xr:uid="{00000000-0005-0000-0000-0000EE040000}"/>
    <cellStyle name="Normal 16" xfId="1965" xr:uid="{00000000-0005-0000-0000-0000EF040000}"/>
    <cellStyle name="Normal 16 2" xfId="1966" xr:uid="{00000000-0005-0000-0000-0000F0040000}"/>
    <cellStyle name="Normal 16 3" xfId="1967" xr:uid="{00000000-0005-0000-0000-0000F1040000}"/>
    <cellStyle name="Normal 16 4" xfId="6975" xr:uid="{F4765E31-2A34-492B-A424-4C7D6015B3BB}"/>
    <cellStyle name="Normal 17" xfId="1968" xr:uid="{00000000-0005-0000-0000-0000F2040000}"/>
    <cellStyle name="Normal 17 2" xfId="1969" xr:uid="{00000000-0005-0000-0000-0000F3040000}"/>
    <cellStyle name="Normal 18" xfId="1970" xr:uid="{00000000-0005-0000-0000-0000F4040000}"/>
    <cellStyle name="Normal 18 2" xfId="1971" xr:uid="{00000000-0005-0000-0000-0000F5040000}"/>
    <cellStyle name="Normal 19" xfId="1972" xr:uid="{00000000-0005-0000-0000-0000F6040000}"/>
    <cellStyle name="Normal 19 2" xfId="1973" xr:uid="{00000000-0005-0000-0000-0000F7040000}"/>
    <cellStyle name="Normal 19 3" xfId="1974" xr:uid="{00000000-0005-0000-0000-0000F8040000}"/>
    <cellStyle name="Normal 2" xfId="550" xr:uid="{00000000-0005-0000-0000-0000F9040000}"/>
    <cellStyle name="Normal 2 10" xfId="6974" xr:uid="{0F9C759E-EB4C-4113-B679-8EC619A7383D}"/>
    <cellStyle name="Normal 2 2" xfId="551" xr:uid="{00000000-0005-0000-0000-0000FA040000}"/>
    <cellStyle name="Normal 2 2 2" xfId="552" xr:uid="{00000000-0005-0000-0000-0000FB040000}"/>
    <cellStyle name="Normal 2 2 2 2" xfId="1975" xr:uid="{00000000-0005-0000-0000-0000FC040000}"/>
    <cellStyle name="Normal 2 2 2 2 2" xfId="1976" xr:uid="{00000000-0005-0000-0000-0000FD040000}"/>
    <cellStyle name="Normal 2 2 2 2 2 2" xfId="1977" xr:uid="{00000000-0005-0000-0000-0000FE040000}"/>
    <cellStyle name="Normal 2 2 2 2 3" xfId="1978" xr:uid="{00000000-0005-0000-0000-0000FF040000}"/>
    <cellStyle name="Normal 2 2 2 2 4" xfId="4082" xr:uid="{9AA9FFB5-EF86-4C98-9A4F-85A1B6A4AB37}"/>
    <cellStyle name="Normal 2 2 3" xfId="553" xr:uid="{00000000-0005-0000-0000-000000050000}"/>
    <cellStyle name="Normal 2 2 3 2" xfId="1979" xr:uid="{00000000-0005-0000-0000-000001050000}"/>
    <cellStyle name="Normal 2 2 3 2 2" xfId="1980" xr:uid="{00000000-0005-0000-0000-000002050000}"/>
    <cellStyle name="Normal 2 2 3 3" xfId="1981" xr:uid="{00000000-0005-0000-0000-000003050000}"/>
    <cellStyle name="Normal 2 2 4" xfId="1982" xr:uid="{00000000-0005-0000-0000-000004050000}"/>
    <cellStyle name="Normal 2 2 4 2" xfId="1983" xr:uid="{00000000-0005-0000-0000-000005050000}"/>
    <cellStyle name="Normal 2 2 5" xfId="1984" xr:uid="{00000000-0005-0000-0000-000006050000}"/>
    <cellStyle name="Normal 2 2 6" xfId="4081" xr:uid="{5FF66FF3-7BC3-4D2F-9C86-3405FF7C5FD2}"/>
    <cellStyle name="Normal 2 3" xfId="554" xr:uid="{00000000-0005-0000-0000-000007050000}"/>
    <cellStyle name="Normal 2 3 2" xfId="4083" xr:uid="{CE812BEB-0B05-48F1-B85D-DA6489CC357A}"/>
    <cellStyle name="Normal 2 3 3" xfId="4084" xr:uid="{D7D085DD-B1AB-4CE5-8D7A-31645E4285A1}"/>
    <cellStyle name="Normal 2 4" xfId="555" xr:uid="{00000000-0005-0000-0000-000008050000}"/>
    <cellStyle name="Normal 2 4 2" xfId="1985" xr:uid="{00000000-0005-0000-0000-000009050000}"/>
    <cellStyle name="Normal 2 4 2 2" xfId="1986" xr:uid="{00000000-0005-0000-0000-00000A050000}"/>
    <cellStyle name="Normal 2 4 3" xfId="1987" xr:uid="{00000000-0005-0000-0000-00000B050000}"/>
    <cellStyle name="Normal 2 5" xfId="1988" xr:uid="{00000000-0005-0000-0000-00000C050000}"/>
    <cellStyle name="Normal 2_Plants" xfId="1989" xr:uid="{00000000-0005-0000-0000-00000D050000}"/>
    <cellStyle name="Normal 20" xfId="1990" xr:uid="{00000000-0005-0000-0000-00000E050000}"/>
    <cellStyle name="Normal 21" xfId="1991" xr:uid="{00000000-0005-0000-0000-00000F050000}"/>
    <cellStyle name="Normal 22" xfId="1992" xr:uid="{00000000-0005-0000-0000-000010050000}"/>
    <cellStyle name="Normal 23" xfId="1993" xr:uid="{00000000-0005-0000-0000-000011050000}"/>
    <cellStyle name="Normal 24" xfId="1994" xr:uid="{00000000-0005-0000-0000-000012050000}"/>
    <cellStyle name="Normal 25" xfId="1995" xr:uid="{00000000-0005-0000-0000-000013050000}"/>
    <cellStyle name="Normal 26" xfId="1996" xr:uid="{00000000-0005-0000-0000-000014050000}"/>
    <cellStyle name="Normal 27" xfId="1997" xr:uid="{00000000-0005-0000-0000-000015050000}"/>
    <cellStyle name="Normal 28" xfId="1998" xr:uid="{00000000-0005-0000-0000-000016050000}"/>
    <cellStyle name="Normal 29" xfId="1999" xr:uid="{00000000-0005-0000-0000-000017050000}"/>
    <cellStyle name="Normal 29 2" xfId="2000" xr:uid="{00000000-0005-0000-0000-000018050000}"/>
    <cellStyle name="Normal 3" xfId="556" xr:uid="{00000000-0005-0000-0000-000019050000}"/>
    <cellStyle name="Normal 3 10" xfId="2001" xr:uid="{00000000-0005-0000-0000-00001A050000}"/>
    <cellStyle name="Normal 3 11" xfId="2002" xr:uid="{00000000-0005-0000-0000-00001B050000}"/>
    <cellStyle name="Normal 3 12" xfId="2003" xr:uid="{00000000-0005-0000-0000-00001C050000}"/>
    <cellStyle name="Normal 3 13" xfId="2004" xr:uid="{00000000-0005-0000-0000-00001D050000}"/>
    <cellStyle name="Normal 3 14" xfId="2005" xr:uid="{00000000-0005-0000-0000-00001E050000}"/>
    <cellStyle name="Normal 3 15" xfId="2006" xr:uid="{00000000-0005-0000-0000-00001F050000}"/>
    <cellStyle name="Normal 3 16" xfId="2007" xr:uid="{00000000-0005-0000-0000-000020050000}"/>
    <cellStyle name="Normal 3 2" xfId="557" xr:uid="{00000000-0005-0000-0000-000021050000}"/>
    <cellStyle name="Normal 3 2 2" xfId="558" xr:uid="{00000000-0005-0000-0000-000022050000}"/>
    <cellStyle name="Normal 3 2 2 2" xfId="2008" xr:uid="{00000000-0005-0000-0000-000023050000}"/>
    <cellStyle name="Normal 3 2 2 2 2" xfId="4085" xr:uid="{20EFB8C9-9949-4054-98E5-B71FE73FB663}"/>
    <cellStyle name="Normal 3 2 2 3" xfId="2009" xr:uid="{00000000-0005-0000-0000-000024050000}"/>
    <cellStyle name="Normal 3 2 2 3 2" xfId="2010" xr:uid="{00000000-0005-0000-0000-000025050000}"/>
    <cellStyle name="Normal 3 2 2 4" xfId="2011" xr:uid="{00000000-0005-0000-0000-000026050000}"/>
    <cellStyle name="Normal 3 2 3" xfId="559" xr:uid="{00000000-0005-0000-0000-000027050000}"/>
    <cellStyle name="Normal 3 2 3 2" xfId="2012" xr:uid="{00000000-0005-0000-0000-000028050000}"/>
    <cellStyle name="Normal 3 2 3 2 2" xfId="2013" xr:uid="{00000000-0005-0000-0000-000029050000}"/>
    <cellStyle name="Normal 3 2 3 3" xfId="2014" xr:uid="{00000000-0005-0000-0000-00002A050000}"/>
    <cellStyle name="Normal 3 2 4" xfId="2015" xr:uid="{00000000-0005-0000-0000-00002B050000}"/>
    <cellStyle name="Normal 3 2 4 2" xfId="2016" xr:uid="{00000000-0005-0000-0000-00002C050000}"/>
    <cellStyle name="Normal 3 2 5" xfId="2017" xr:uid="{00000000-0005-0000-0000-00002D050000}"/>
    <cellStyle name="Normal 3 3" xfId="560" xr:uid="{00000000-0005-0000-0000-00002E050000}"/>
    <cellStyle name="Normal 3 3 2" xfId="2018" xr:uid="{00000000-0005-0000-0000-00002F050000}"/>
    <cellStyle name="Normal 3 3 2 2" xfId="2019" xr:uid="{00000000-0005-0000-0000-000030050000}"/>
    <cellStyle name="Normal 3 3 2 2 2" xfId="2020" xr:uid="{00000000-0005-0000-0000-000031050000}"/>
    <cellStyle name="Normal 3 3 2 3" xfId="2021" xr:uid="{00000000-0005-0000-0000-000032050000}"/>
    <cellStyle name="Normal 3 3 3" xfId="2022" xr:uid="{00000000-0005-0000-0000-000033050000}"/>
    <cellStyle name="Normal 3 3 3 2" xfId="2023" xr:uid="{00000000-0005-0000-0000-000034050000}"/>
    <cellStyle name="Normal 3 3 4" xfId="2024" xr:uid="{00000000-0005-0000-0000-000035050000}"/>
    <cellStyle name="Normal 3 3 5" xfId="6971" xr:uid="{3B8C2BD8-538B-4922-BE34-C9494A88C97C}"/>
    <cellStyle name="Normal 3 4" xfId="561" xr:uid="{00000000-0005-0000-0000-000036050000}"/>
    <cellStyle name="Normal 3 4 2" xfId="2025" xr:uid="{00000000-0005-0000-0000-000037050000}"/>
    <cellStyle name="Normal 3 4 2 2" xfId="4086" xr:uid="{982A97FA-4A6D-48BC-BB6D-A5B7619499EB}"/>
    <cellStyle name="Normal 3 5" xfId="562" xr:uid="{00000000-0005-0000-0000-000038050000}"/>
    <cellStyle name="Normal 3 5 2" xfId="4087" xr:uid="{D50390D2-3E3E-43F5-8220-10DC2BBCACB8}"/>
    <cellStyle name="Normal 3 6" xfId="2026" xr:uid="{00000000-0005-0000-0000-000039050000}"/>
    <cellStyle name="Normal 3 6 2" xfId="2027" xr:uid="{00000000-0005-0000-0000-00003A050000}"/>
    <cellStyle name="Normal 3 7" xfId="2028" xr:uid="{00000000-0005-0000-0000-00003B050000}"/>
    <cellStyle name="Normal 3 8" xfId="2029" xr:uid="{00000000-0005-0000-0000-00003C050000}"/>
    <cellStyle name="Normal 3 9" xfId="2030" xr:uid="{00000000-0005-0000-0000-00003D050000}"/>
    <cellStyle name="Normal 30" xfId="6972" xr:uid="{684052EE-4D11-48C1-8435-2AA3614A7EEB}"/>
    <cellStyle name="Normal 31" xfId="2031" xr:uid="{00000000-0005-0000-0000-00003E050000}"/>
    <cellStyle name="Normal 32" xfId="2032" xr:uid="{00000000-0005-0000-0000-00003F050000}"/>
    <cellStyle name="Normal 33" xfId="2033" xr:uid="{00000000-0005-0000-0000-000040050000}"/>
    <cellStyle name="Normal 34" xfId="2034" xr:uid="{00000000-0005-0000-0000-000041050000}"/>
    <cellStyle name="Normal 35" xfId="6977" xr:uid="{059DFA69-30DD-4472-A340-2FC6C31D3648}"/>
    <cellStyle name="Normal 4" xfId="563" xr:uid="{00000000-0005-0000-0000-000042050000}"/>
    <cellStyle name="Normal 4 10" xfId="2035" xr:uid="{00000000-0005-0000-0000-000043050000}"/>
    <cellStyle name="Normal 4 11" xfId="2036" xr:uid="{00000000-0005-0000-0000-000044050000}"/>
    <cellStyle name="Normal 4 12" xfId="2037" xr:uid="{00000000-0005-0000-0000-000045050000}"/>
    <cellStyle name="Normal 4 13" xfId="2038" xr:uid="{00000000-0005-0000-0000-000046050000}"/>
    <cellStyle name="Normal 4 14" xfId="2039" xr:uid="{00000000-0005-0000-0000-000047050000}"/>
    <cellStyle name="Normal 4 15" xfId="2040" xr:uid="{00000000-0005-0000-0000-000048050000}"/>
    <cellStyle name="Normal 4 2" xfId="564" xr:uid="{00000000-0005-0000-0000-000049050000}"/>
    <cellStyle name="Normal 4 2 2" xfId="6973" xr:uid="{118C0A52-DCF9-49D4-99CA-20C5D3C1FCAB}"/>
    <cellStyle name="Normal 4 3" xfId="565" xr:uid="{00000000-0005-0000-0000-00004A050000}"/>
    <cellStyle name="Normal 4 4" xfId="566" xr:uid="{00000000-0005-0000-0000-00004B050000}"/>
    <cellStyle name="Normal 4 5" xfId="2041" xr:uid="{00000000-0005-0000-0000-00004C050000}"/>
    <cellStyle name="Normal 4 6" xfId="2042" xr:uid="{00000000-0005-0000-0000-00004D050000}"/>
    <cellStyle name="Normal 4 7" xfId="2043" xr:uid="{00000000-0005-0000-0000-00004E050000}"/>
    <cellStyle name="Normal 4 8" xfId="2044" xr:uid="{00000000-0005-0000-0000-00004F050000}"/>
    <cellStyle name="Normal 4 9" xfId="2045" xr:uid="{00000000-0005-0000-0000-000050050000}"/>
    <cellStyle name="Normal 44" xfId="6969" xr:uid="{8BF21A7A-ECEA-4B1F-84DB-E007B4C2638F}"/>
    <cellStyle name="Normal 5" xfId="567" xr:uid="{00000000-0005-0000-0000-000051050000}"/>
    <cellStyle name="Normal 5 2" xfId="568" xr:uid="{00000000-0005-0000-0000-000052050000}"/>
    <cellStyle name="Normal 5 2 2" xfId="569" xr:uid="{00000000-0005-0000-0000-000053050000}"/>
    <cellStyle name="Normal 5 2 2 2" xfId="570" xr:uid="{00000000-0005-0000-0000-000054050000}"/>
    <cellStyle name="Normal 5 2 2 3" xfId="2046" xr:uid="{00000000-0005-0000-0000-000055050000}"/>
    <cellStyle name="Normal 5 2 3" xfId="2047" xr:uid="{00000000-0005-0000-0000-000056050000}"/>
    <cellStyle name="Normal 5 2 3 2" xfId="2048" xr:uid="{00000000-0005-0000-0000-000057050000}"/>
    <cellStyle name="Normal 5 3" xfId="2049" xr:uid="{00000000-0005-0000-0000-000058050000}"/>
    <cellStyle name="Normal 6" xfId="571" xr:uid="{00000000-0005-0000-0000-000059050000}"/>
    <cellStyle name="Normal 6 2" xfId="572" xr:uid="{00000000-0005-0000-0000-00005A050000}"/>
    <cellStyle name="Normal 6 2 2" xfId="2050" xr:uid="{00000000-0005-0000-0000-00005B050000}"/>
    <cellStyle name="Normal 6 2 2 2" xfId="4088" xr:uid="{60083ED1-180F-4F02-BB0F-6635A2563F18}"/>
    <cellStyle name="Normal 6 2 3" xfId="2051" xr:uid="{00000000-0005-0000-0000-00005C050000}"/>
    <cellStyle name="Normal 6 2 3 2" xfId="2052" xr:uid="{00000000-0005-0000-0000-00005D050000}"/>
    <cellStyle name="Normal 6 2 4" xfId="2053" xr:uid="{00000000-0005-0000-0000-00005E050000}"/>
    <cellStyle name="Normal 6 3" xfId="573" xr:uid="{00000000-0005-0000-0000-00005F050000}"/>
    <cellStyle name="Normal 6 3 2" xfId="2054" xr:uid="{00000000-0005-0000-0000-000060050000}"/>
    <cellStyle name="Normal 6 3 2 2" xfId="2055" xr:uid="{00000000-0005-0000-0000-000061050000}"/>
    <cellStyle name="Normal 6 3 2 2 2" xfId="2056" xr:uid="{00000000-0005-0000-0000-000062050000}"/>
    <cellStyle name="Normal 6 3 2 3" xfId="2057" xr:uid="{00000000-0005-0000-0000-000063050000}"/>
    <cellStyle name="Normal 6 4" xfId="2058" xr:uid="{00000000-0005-0000-0000-000064050000}"/>
    <cellStyle name="Normal 6 4 2" xfId="2059" xr:uid="{00000000-0005-0000-0000-000065050000}"/>
    <cellStyle name="Normal 6 5" xfId="2060" xr:uid="{00000000-0005-0000-0000-000066050000}"/>
    <cellStyle name="Normal 6 6" xfId="6970" xr:uid="{3A5B4D8B-21B1-493B-BF66-9A17E6E8EBD5}"/>
    <cellStyle name="Normal 7" xfId="574" xr:uid="{00000000-0005-0000-0000-000067050000}"/>
    <cellStyle name="Normal 7 2" xfId="575" xr:uid="{00000000-0005-0000-0000-000068050000}"/>
    <cellStyle name="Normal 7 3" xfId="576" xr:uid="{00000000-0005-0000-0000-000069050000}"/>
    <cellStyle name="Normal 7 3 2" xfId="2061" xr:uid="{00000000-0005-0000-0000-00006A050000}"/>
    <cellStyle name="Normal 7 3 2 2" xfId="2062" xr:uid="{00000000-0005-0000-0000-00006B050000}"/>
    <cellStyle name="Normal 7 3 3" xfId="2063" xr:uid="{00000000-0005-0000-0000-00006C050000}"/>
    <cellStyle name="Normal 7 4" xfId="4089" xr:uid="{29E4B45E-5ECC-409A-A027-13BD41D9D817}"/>
    <cellStyle name="Normal 8" xfId="577" xr:uid="{00000000-0005-0000-0000-00006D050000}"/>
    <cellStyle name="Normal 8 2" xfId="578" xr:uid="{00000000-0005-0000-0000-00006E050000}"/>
    <cellStyle name="Normal 8 2 2" xfId="2064" xr:uid="{00000000-0005-0000-0000-00006F050000}"/>
    <cellStyle name="Normal 8 2 2 2" xfId="2065" xr:uid="{00000000-0005-0000-0000-000070050000}"/>
    <cellStyle name="Normal 8 2 2 2 2" xfId="2066" xr:uid="{00000000-0005-0000-0000-000071050000}"/>
    <cellStyle name="Normal 8 2 2 3" xfId="2067" xr:uid="{00000000-0005-0000-0000-000072050000}"/>
    <cellStyle name="Normal 8 3" xfId="579" xr:uid="{00000000-0005-0000-0000-000073050000}"/>
    <cellStyle name="Normal 8 4" xfId="4090" xr:uid="{1C3B8848-506F-4067-8C6C-B7CD2EF24ACC}"/>
    <cellStyle name="Normal 9" xfId="580" xr:uid="{00000000-0005-0000-0000-000074050000}"/>
    <cellStyle name="Normal 9 2" xfId="2068" xr:uid="{00000000-0005-0000-0000-000075050000}"/>
    <cellStyle name="Normal 9 2 2" xfId="2069" xr:uid="{00000000-0005-0000-0000-000076050000}"/>
    <cellStyle name="Normal GHG Numbers (0.00)" xfId="581" xr:uid="{00000000-0005-0000-0000-000077050000}"/>
    <cellStyle name="Normal GHG Numbers (0.00) 2" xfId="582" xr:uid="{00000000-0005-0000-0000-000078050000}"/>
    <cellStyle name="Normal GHG Numbers (0.00) 3" xfId="583" xr:uid="{00000000-0005-0000-0000-000079050000}"/>
    <cellStyle name="Normal GHG Numbers (0.00) 4" xfId="4091" xr:uid="{10A23B8A-311A-4A12-A912-77C16296408E}"/>
    <cellStyle name="Normal GHG Textfiels Bold" xfId="584" xr:uid="{00000000-0005-0000-0000-00007A050000}"/>
    <cellStyle name="Normal GHG-Shade" xfId="585" xr:uid="{00000000-0005-0000-0000-00007B050000}"/>
    <cellStyle name="Normal GHG-Shade 2" xfId="4092" xr:uid="{959B814D-7EEC-4E72-8777-A08A97C06CCB}"/>
    <cellStyle name="Normale 10" xfId="586" xr:uid="{00000000-0005-0000-0000-00007C050000}"/>
    <cellStyle name="Normale 10 2" xfId="587" xr:uid="{00000000-0005-0000-0000-00007D050000}"/>
    <cellStyle name="Normale 10 2 2" xfId="588" xr:uid="{00000000-0005-0000-0000-00007E050000}"/>
    <cellStyle name="Normale 10 3" xfId="589" xr:uid="{00000000-0005-0000-0000-00007F050000}"/>
    <cellStyle name="Normale 10 3 2" xfId="590" xr:uid="{00000000-0005-0000-0000-000080050000}"/>
    <cellStyle name="Normale 10 4" xfId="591" xr:uid="{00000000-0005-0000-0000-000081050000}"/>
    <cellStyle name="Normale 10_EDEN industria 2008 rev" xfId="592" xr:uid="{00000000-0005-0000-0000-000082050000}"/>
    <cellStyle name="Normale 11" xfId="593" xr:uid="{00000000-0005-0000-0000-000083050000}"/>
    <cellStyle name="Normale 11 2" xfId="594" xr:uid="{00000000-0005-0000-0000-000084050000}"/>
    <cellStyle name="Normale 11 2 2" xfId="595" xr:uid="{00000000-0005-0000-0000-000085050000}"/>
    <cellStyle name="Normale 11 3" xfId="596" xr:uid="{00000000-0005-0000-0000-000086050000}"/>
    <cellStyle name="Normale 11 3 2" xfId="597" xr:uid="{00000000-0005-0000-0000-000087050000}"/>
    <cellStyle name="Normale 11 4" xfId="598" xr:uid="{00000000-0005-0000-0000-000088050000}"/>
    <cellStyle name="Normale 11_EDEN industria 2008 rev" xfId="599" xr:uid="{00000000-0005-0000-0000-000089050000}"/>
    <cellStyle name="Normale 12" xfId="600" xr:uid="{00000000-0005-0000-0000-00008A050000}"/>
    <cellStyle name="Normale 12 2" xfId="601" xr:uid="{00000000-0005-0000-0000-00008B050000}"/>
    <cellStyle name="Normale 12 2 2" xfId="602" xr:uid="{00000000-0005-0000-0000-00008C050000}"/>
    <cellStyle name="Normale 12 3" xfId="603" xr:uid="{00000000-0005-0000-0000-00008D050000}"/>
    <cellStyle name="Normale 12 3 2" xfId="604" xr:uid="{00000000-0005-0000-0000-00008E050000}"/>
    <cellStyle name="Normale 12 4" xfId="605" xr:uid="{00000000-0005-0000-0000-00008F050000}"/>
    <cellStyle name="Normale 12_EDEN industria 2008 rev" xfId="606" xr:uid="{00000000-0005-0000-0000-000090050000}"/>
    <cellStyle name="Normale 13" xfId="607" xr:uid="{00000000-0005-0000-0000-000091050000}"/>
    <cellStyle name="Normale 13 2" xfId="608" xr:uid="{00000000-0005-0000-0000-000092050000}"/>
    <cellStyle name="Normale 13 2 2" xfId="609" xr:uid="{00000000-0005-0000-0000-000093050000}"/>
    <cellStyle name="Normale 13 3" xfId="610" xr:uid="{00000000-0005-0000-0000-000094050000}"/>
    <cellStyle name="Normale 13 3 2" xfId="611" xr:uid="{00000000-0005-0000-0000-000095050000}"/>
    <cellStyle name="Normale 13 4" xfId="612" xr:uid="{00000000-0005-0000-0000-000096050000}"/>
    <cellStyle name="Normale 13_EDEN industria 2008 rev" xfId="613" xr:uid="{00000000-0005-0000-0000-000097050000}"/>
    <cellStyle name="Normale 14" xfId="614" xr:uid="{00000000-0005-0000-0000-000098050000}"/>
    <cellStyle name="Normale 14 2" xfId="615" xr:uid="{00000000-0005-0000-0000-000099050000}"/>
    <cellStyle name="Normale 14 2 2" xfId="616" xr:uid="{00000000-0005-0000-0000-00009A050000}"/>
    <cellStyle name="Normale 14 3" xfId="617" xr:uid="{00000000-0005-0000-0000-00009B050000}"/>
    <cellStyle name="Normale 14 3 2" xfId="618" xr:uid="{00000000-0005-0000-0000-00009C050000}"/>
    <cellStyle name="Normale 14 4" xfId="619" xr:uid="{00000000-0005-0000-0000-00009D050000}"/>
    <cellStyle name="Normale 14_EDEN industria 2008 rev" xfId="620" xr:uid="{00000000-0005-0000-0000-00009E050000}"/>
    <cellStyle name="Normale 15" xfId="621" xr:uid="{00000000-0005-0000-0000-00009F050000}"/>
    <cellStyle name="Normale 15 2" xfId="622" xr:uid="{00000000-0005-0000-0000-0000A0050000}"/>
    <cellStyle name="Normale 15 2 2" xfId="623" xr:uid="{00000000-0005-0000-0000-0000A1050000}"/>
    <cellStyle name="Normale 15 3" xfId="624" xr:uid="{00000000-0005-0000-0000-0000A2050000}"/>
    <cellStyle name="Normale 15 3 2" xfId="625" xr:uid="{00000000-0005-0000-0000-0000A3050000}"/>
    <cellStyle name="Normale 15 4" xfId="626" xr:uid="{00000000-0005-0000-0000-0000A4050000}"/>
    <cellStyle name="Normale 15_EDEN industria 2008 rev" xfId="627" xr:uid="{00000000-0005-0000-0000-0000A5050000}"/>
    <cellStyle name="Normale 16" xfId="628" xr:uid="{00000000-0005-0000-0000-0000A6050000}"/>
    <cellStyle name="Normale 16 2" xfId="629" xr:uid="{00000000-0005-0000-0000-0000A7050000}"/>
    <cellStyle name="Normale 17" xfId="630" xr:uid="{00000000-0005-0000-0000-0000A8050000}"/>
    <cellStyle name="Normale 17 2" xfId="631" xr:uid="{00000000-0005-0000-0000-0000A9050000}"/>
    <cellStyle name="Normale 18" xfId="632" xr:uid="{00000000-0005-0000-0000-0000AA050000}"/>
    <cellStyle name="Normale 18 2" xfId="633" xr:uid="{00000000-0005-0000-0000-0000AB050000}"/>
    <cellStyle name="Normale 19" xfId="634" xr:uid="{00000000-0005-0000-0000-0000AC050000}"/>
    <cellStyle name="Normale 19 2" xfId="635" xr:uid="{00000000-0005-0000-0000-0000AD050000}"/>
    <cellStyle name="Normale 2" xfId="636" xr:uid="{00000000-0005-0000-0000-0000AE050000}"/>
    <cellStyle name="Normale 2 2" xfId="637" xr:uid="{00000000-0005-0000-0000-0000AF050000}"/>
    <cellStyle name="Normale 2 2 2" xfId="638" xr:uid="{00000000-0005-0000-0000-0000B0050000}"/>
    <cellStyle name="Normale 2 3" xfId="639" xr:uid="{00000000-0005-0000-0000-0000B1050000}"/>
    <cellStyle name="Normale 2_EDEN industria 2008 rev" xfId="640" xr:uid="{00000000-0005-0000-0000-0000B2050000}"/>
    <cellStyle name="Normale 20" xfId="641" xr:uid="{00000000-0005-0000-0000-0000B3050000}"/>
    <cellStyle name="Normale 20 2" xfId="642" xr:uid="{00000000-0005-0000-0000-0000B4050000}"/>
    <cellStyle name="Normale 21" xfId="643" xr:uid="{00000000-0005-0000-0000-0000B5050000}"/>
    <cellStyle name="Normale 21 2" xfId="644" xr:uid="{00000000-0005-0000-0000-0000B6050000}"/>
    <cellStyle name="Normale 22" xfId="645" xr:uid="{00000000-0005-0000-0000-0000B7050000}"/>
    <cellStyle name="Normale 22 2" xfId="646" xr:uid="{00000000-0005-0000-0000-0000B8050000}"/>
    <cellStyle name="Normale 23" xfId="647" xr:uid="{00000000-0005-0000-0000-0000B9050000}"/>
    <cellStyle name="Normale 23 2" xfId="648" xr:uid="{00000000-0005-0000-0000-0000BA050000}"/>
    <cellStyle name="Normale 24" xfId="649" xr:uid="{00000000-0005-0000-0000-0000BB050000}"/>
    <cellStyle name="Normale 24 2" xfId="650" xr:uid="{00000000-0005-0000-0000-0000BC050000}"/>
    <cellStyle name="Normale 25" xfId="651" xr:uid="{00000000-0005-0000-0000-0000BD050000}"/>
    <cellStyle name="Normale 25 2" xfId="652" xr:uid="{00000000-0005-0000-0000-0000BE050000}"/>
    <cellStyle name="Normale 26" xfId="653" xr:uid="{00000000-0005-0000-0000-0000BF050000}"/>
    <cellStyle name="Normale 26 2" xfId="654" xr:uid="{00000000-0005-0000-0000-0000C0050000}"/>
    <cellStyle name="Normale 27" xfId="655" xr:uid="{00000000-0005-0000-0000-0000C1050000}"/>
    <cellStyle name="Normale 27 2" xfId="656" xr:uid="{00000000-0005-0000-0000-0000C2050000}"/>
    <cellStyle name="Normale 28" xfId="657" xr:uid="{00000000-0005-0000-0000-0000C3050000}"/>
    <cellStyle name="Normale 28 2" xfId="658" xr:uid="{00000000-0005-0000-0000-0000C4050000}"/>
    <cellStyle name="Normale 29" xfId="659" xr:uid="{00000000-0005-0000-0000-0000C5050000}"/>
    <cellStyle name="Normale 29 2" xfId="660" xr:uid="{00000000-0005-0000-0000-0000C6050000}"/>
    <cellStyle name="Normale 3" xfId="661" xr:uid="{00000000-0005-0000-0000-0000C7050000}"/>
    <cellStyle name="Normale 3 2" xfId="662" xr:uid="{00000000-0005-0000-0000-0000C8050000}"/>
    <cellStyle name="Normale 3 2 2" xfId="663" xr:uid="{00000000-0005-0000-0000-0000C9050000}"/>
    <cellStyle name="Normale 3 3" xfId="664" xr:uid="{00000000-0005-0000-0000-0000CA050000}"/>
    <cellStyle name="Normale 3 3 2" xfId="665" xr:uid="{00000000-0005-0000-0000-0000CB050000}"/>
    <cellStyle name="Normale 3 4" xfId="666" xr:uid="{00000000-0005-0000-0000-0000CC050000}"/>
    <cellStyle name="Normale 3_EDEN industria 2008 rev" xfId="667" xr:uid="{00000000-0005-0000-0000-0000CD050000}"/>
    <cellStyle name="Normale 30" xfId="668" xr:uid="{00000000-0005-0000-0000-0000CE050000}"/>
    <cellStyle name="Normale 30 2" xfId="669" xr:uid="{00000000-0005-0000-0000-0000CF050000}"/>
    <cellStyle name="Normale 31" xfId="670" xr:uid="{00000000-0005-0000-0000-0000D0050000}"/>
    <cellStyle name="Normale 31 2" xfId="671" xr:uid="{00000000-0005-0000-0000-0000D1050000}"/>
    <cellStyle name="Normale 32" xfId="672" xr:uid="{00000000-0005-0000-0000-0000D2050000}"/>
    <cellStyle name="Normale 32 2" xfId="673" xr:uid="{00000000-0005-0000-0000-0000D3050000}"/>
    <cellStyle name="Normale 33" xfId="674" xr:uid="{00000000-0005-0000-0000-0000D4050000}"/>
    <cellStyle name="Normale 33 2" xfId="675" xr:uid="{00000000-0005-0000-0000-0000D5050000}"/>
    <cellStyle name="Normale 34" xfId="676" xr:uid="{00000000-0005-0000-0000-0000D6050000}"/>
    <cellStyle name="Normale 34 2" xfId="677" xr:uid="{00000000-0005-0000-0000-0000D7050000}"/>
    <cellStyle name="Normale 35" xfId="678" xr:uid="{00000000-0005-0000-0000-0000D8050000}"/>
    <cellStyle name="Normale 35 2" xfId="679" xr:uid="{00000000-0005-0000-0000-0000D9050000}"/>
    <cellStyle name="Normale 36" xfId="680" xr:uid="{00000000-0005-0000-0000-0000DA050000}"/>
    <cellStyle name="Normale 36 2" xfId="681" xr:uid="{00000000-0005-0000-0000-0000DB050000}"/>
    <cellStyle name="Normale 37" xfId="682" xr:uid="{00000000-0005-0000-0000-0000DC050000}"/>
    <cellStyle name="Normale 37 2" xfId="683" xr:uid="{00000000-0005-0000-0000-0000DD050000}"/>
    <cellStyle name="Normale 38" xfId="684" xr:uid="{00000000-0005-0000-0000-0000DE050000}"/>
    <cellStyle name="Normale 38 2" xfId="685" xr:uid="{00000000-0005-0000-0000-0000DF050000}"/>
    <cellStyle name="Normale 39" xfId="686" xr:uid="{00000000-0005-0000-0000-0000E0050000}"/>
    <cellStyle name="Normale 39 2" xfId="687" xr:uid="{00000000-0005-0000-0000-0000E1050000}"/>
    <cellStyle name="Normale 4" xfId="688" xr:uid="{00000000-0005-0000-0000-0000E2050000}"/>
    <cellStyle name="Normale 4 2" xfId="689" xr:uid="{00000000-0005-0000-0000-0000E3050000}"/>
    <cellStyle name="Normale 4 2 2" xfId="690" xr:uid="{00000000-0005-0000-0000-0000E4050000}"/>
    <cellStyle name="Normale 4 3" xfId="691" xr:uid="{00000000-0005-0000-0000-0000E5050000}"/>
    <cellStyle name="Normale 4 3 2" xfId="692" xr:uid="{00000000-0005-0000-0000-0000E6050000}"/>
    <cellStyle name="Normale 4 4" xfId="693" xr:uid="{00000000-0005-0000-0000-0000E7050000}"/>
    <cellStyle name="Normale 4_EDEN industria 2008 rev" xfId="694" xr:uid="{00000000-0005-0000-0000-0000E8050000}"/>
    <cellStyle name="Normale 40" xfId="695" xr:uid="{00000000-0005-0000-0000-0000E9050000}"/>
    <cellStyle name="Normale 40 2" xfId="696" xr:uid="{00000000-0005-0000-0000-0000EA050000}"/>
    <cellStyle name="Normale 41" xfId="697" xr:uid="{00000000-0005-0000-0000-0000EB050000}"/>
    <cellStyle name="Normale 41 2" xfId="698" xr:uid="{00000000-0005-0000-0000-0000EC050000}"/>
    <cellStyle name="Normale 42" xfId="699" xr:uid="{00000000-0005-0000-0000-0000ED050000}"/>
    <cellStyle name="Normale 42 2" xfId="700" xr:uid="{00000000-0005-0000-0000-0000EE050000}"/>
    <cellStyle name="Normale 43" xfId="701" xr:uid="{00000000-0005-0000-0000-0000EF050000}"/>
    <cellStyle name="Normale 43 2" xfId="702" xr:uid="{00000000-0005-0000-0000-0000F0050000}"/>
    <cellStyle name="Normale 44" xfId="703" xr:uid="{00000000-0005-0000-0000-0000F1050000}"/>
    <cellStyle name="Normale 44 2" xfId="704" xr:uid="{00000000-0005-0000-0000-0000F2050000}"/>
    <cellStyle name="Normale 45" xfId="705" xr:uid="{00000000-0005-0000-0000-0000F3050000}"/>
    <cellStyle name="Normale 45 2" xfId="706" xr:uid="{00000000-0005-0000-0000-0000F4050000}"/>
    <cellStyle name="Normale 46" xfId="707" xr:uid="{00000000-0005-0000-0000-0000F5050000}"/>
    <cellStyle name="Normale 46 2" xfId="708" xr:uid="{00000000-0005-0000-0000-0000F6050000}"/>
    <cellStyle name="Normale 47" xfId="709" xr:uid="{00000000-0005-0000-0000-0000F7050000}"/>
    <cellStyle name="Normale 47 2" xfId="710" xr:uid="{00000000-0005-0000-0000-0000F8050000}"/>
    <cellStyle name="Normale 48" xfId="711" xr:uid="{00000000-0005-0000-0000-0000F9050000}"/>
    <cellStyle name="Normale 48 2" xfId="712" xr:uid="{00000000-0005-0000-0000-0000FA050000}"/>
    <cellStyle name="Normale 49" xfId="713" xr:uid="{00000000-0005-0000-0000-0000FB050000}"/>
    <cellStyle name="Normale 49 2" xfId="714" xr:uid="{00000000-0005-0000-0000-0000FC050000}"/>
    <cellStyle name="Normale 5" xfId="715" xr:uid="{00000000-0005-0000-0000-0000FD050000}"/>
    <cellStyle name="Normale 5 2" xfId="716" xr:uid="{00000000-0005-0000-0000-0000FE050000}"/>
    <cellStyle name="Normale 5 2 2" xfId="717" xr:uid="{00000000-0005-0000-0000-0000FF050000}"/>
    <cellStyle name="Normale 5 3" xfId="718" xr:uid="{00000000-0005-0000-0000-000000060000}"/>
    <cellStyle name="Normale 5 3 2" xfId="719" xr:uid="{00000000-0005-0000-0000-000001060000}"/>
    <cellStyle name="Normale 5 4" xfId="720" xr:uid="{00000000-0005-0000-0000-000002060000}"/>
    <cellStyle name="Normale 5_EDEN industria 2008 rev" xfId="721" xr:uid="{00000000-0005-0000-0000-000003060000}"/>
    <cellStyle name="Normale 50" xfId="722" xr:uid="{00000000-0005-0000-0000-000004060000}"/>
    <cellStyle name="Normale 50 2" xfId="723" xr:uid="{00000000-0005-0000-0000-000005060000}"/>
    <cellStyle name="Normale 51" xfId="724" xr:uid="{00000000-0005-0000-0000-000006060000}"/>
    <cellStyle name="Normale 51 2" xfId="725" xr:uid="{00000000-0005-0000-0000-000007060000}"/>
    <cellStyle name="Normale 52" xfId="726" xr:uid="{00000000-0005-0000-0000-000008060000}"/>
    <cellStyle name="Normale 52 2" xfId="727" xr:uid="{00000000-0005-0000-0000-000009060000}"/>
    <cellStyle name="Normale 53" xfId="728" xr:uid="{00000000-0005-0000-0000-00000A060000}"/>
    <cellStyle name="Normale 53 2" xfId="729" xr:uid="{00000000-0005-0000-0000-00000B060000}"/>
    <cellStyle name="Normale 54" xfId="730" xr:uid="{00000000-0005-0000-0000-00000C060000}"/>
    <cellStyle name="Normale 54 2" xfId="731" xr:uid="{00000000-0005-0000-0000-00000D060000}"/>
    <cellStyle name="Normale 55" xfId="732" xr:uid="{00000000-0005-0000-0000-00000E060000}"/>
    <cellStyle name="Normale 55 2" xfId="733" xr:uid="{00000000-0005-0000-0000-00000F060000}"/>
    <cellStyle name="Normale 56" xfId="734" xr:uid="{00000000-0005-0000-0000-000010060000}"/>
    <cellStyle name="Normale 56 2" xfId="735" xr:uid="{00000000-0005-0000-0000-000011060000}"/>
    <cellStyle name="Normale 57" xfId="736" xr:uid="{00000000-0005-0000-0000-000012060000}"/>
    <cellStyle name="Normale 57 2" xfId="737" xr:uid="{00000000-0005-0000-0000-000013060000}"/>
    <cellStyle name="Normale 58" xfId="738" xr:uid="{00000000-0005-0000-0000-000014060000}"/>
    <cellStyle name="Normale 58 2" xfId="739" xr:uid="{00000000-0005-0000-0000-000015060000}"/>
    <cellStyle name="Normale 59" xfId="740" xr:uid="{00000000-0005-0000-0000-000016060000}"/>
    <cellStyle name="Normale 59 2" xfId="741" xr:uid="{00000000-0005-0000-0000-000017060000}"/>
    <cellStyle name="Normale 6" xfId="742" xr:uid="{00000000-0005-0000-0000-000018060000}"/>
    <cellStyle name="Normale 6 2" xfId="743" xr:uid="{00000000-0005-0000-0000-000019060000}"/>
    <cellStyle name="Normale 6 2 2" xfId="744" xr:uid="{00000000-0005-0000-0000-00001A060000}"/>
    <cellStyle name="Normale 6 3" xfId="745" xr:uid="{00000000-0005-0000-0000-00001B060000}"/>
    <cellStyle name="Normale 6 3 2" xfId="746" xr:uid="{00000000-0005-0000-0000-00001C060000}"/>
    <cellStyle name="Normale 6 4" xfId="747" xr:uid="{00000000-0005-0000-0000-00001D060000}"/>
    <cellStyle name="Normale 6_EDEN industria 2008 rev" xfId="748" xr:uid="{00000000-0005-0000-0000-00001E060000}"/>
    <cellStyle name="Normale 60" xfId="749" xr:uid="{00000000-0005-0000-0000-00001F060000}"/>
    <cellStyle name="Normale 60 2" xfId="750" xr:uid="{00000000-0005-0000-0000-000020060000}"/>
    <cellStyle name="Normale 61" xfId="751" xr:uid="{00000000-0005-0000-0000-000021060000}"/>
    <cellStyle name="Normale 61 2" xfId="752" xr:uid="{00000000-0005-0000-0000-000022060000}"/>
    <cellStyle name="Normale 62" xfId="753" xr:uid="{00000000-0005-0000-0000-000023060000}"/>
    <cellStyle name="Normale 62 2" xfId="754" xr:uid="{00000000-0005-0000-0000-000024060000}"/>
    <cellStyle name="Normale 63" xfId="755" xr:uid="{00000000-0005-0000-0000-000025060000}"/>
    <cellStyle name="Normale 63 2" xfId="756" xr:uid="{00000000-0005-0000-0000-000026060000}"/>
    <cellStyle name="Normale 64" xfId="757" xr:uid="{00000000-0005-0000-0000-000027060000}"/>
    <cellStyle name="Normale 64 2" xfId="758" xr:uid="{00000000-0005-0000-0000-000028060000}"/>
    <cellStyle name="Normale 65" xfId="759" xr:uid="{00000000-0005-0000-0000-000029060000}"/>
    <cellStyle name="Normale 65 2" xfId="760" xr:uid="{00000000-0005-0000-0000-00002A060000}"/>
    <cellStyle name="Normale 7" xfId="761" xr:uid="{00000000-0005-0000-0000-00002B060000}"/>
    <cellStyle name="Normale 7 2" xfId="762" xr:uid="{00000000-0005-0000-0000-00002C060000}"/>
    <cellStyle name="Normale 7 2 2" xfId="763" xr:uid="{00000000-0005-0000-0000-00002D060000}"/>
    <cellStyle name="Normale 7 3" xfId="764" xr:uid="{00000000-0005-0000-0000-00002E060000}"/>
    <cellStyle name="Normale 7 3 2" xfId="765" xr:uid="{00000000-0005-0000-0000-00002F060000}"/>
    <cellStyle name="Normale 7 4" xfId="766" xr:uid="{00000000-0005-0000-0000-000030060000}"/>
    <cellStyle name="Normale 7_EDEN industria 2008 rev" xfId="767" xr:uid="{00000000-0005-0000-0000-000031060000}"/>
    <cellStyle name="Normale 8" xfId="768" xr:uid="{00000000-0005-0000-0000-000032060000}"/>
    <cellStyle name="Normale 8 2" xfId="769" xr:uid="{00000000-0005-0000-0000-000033060000}"/>
    <cellStyle name="Normale 8 2 2" xfId="770" xr:uid="{00000000-0005-0000-0000-000034060000}"/>
    <cellStyle name="Normale 8 3" xfId="771" xr:uid="{00000000-0005-0000-0000-000035060000}"/>
    <cellStyle name="Normale 8 3 2" xfId="772" xr:uid="{00000000-0005-0000-0000-000036060000}"/>
    <cellStyle name="Normale 8 4" xfId="773" xr:uid="{00000000-0005-0000-0000-000037060000}"/>
    <cellStyle name="Normale 8_EDEN industria 2008 rev" xfId="774" xr:uid="{00000000-0005-0000-0000-000038060000}"/>
    <cellStyle name="Normale 9" xfId="775" xr:uid="{00000000-0005-0000-0000-000039060000}"/>
    <cellStyle name="Normale 9 2" xfId="776" xr:uid="{00000000-0005-0000-0000-00003A060000}"/>
    <cellStyle name="Normale 9 2 2" xfId="777" xr:uid="{00000000-0005-0000-0000-00003B060000}"/>
    <cellStyle name="Normale 9 3" xfId="778" xr:uid="{00000000-0005-0000-0000-00003C060000}"/>
    <cellStyle name="Normale 9 3 2" xfId="779" xr:uid="{00000000-0005-0000-0000-00003D060000}"/>
    <cellStyle name="Normale 9 4" xfId="780" xr:uid="{00000000-0005-0000-0000-00003E060000}"/>
    <cellStyle name="Normale 9_EDEN industria 2008 rev" xfId="781" xr:uid="{00000000-0005-0000-0000-00003F060000}"/>
    <cellStyle name="Normale_B2020" xfId="782" xr:uid="{00000000-0005-0000-0000-000040060000}"/>
    <cellStyle name="Nota" xfId="783" xr:uid="{00000000-0005-0000-0000-000041060000}"/>
    <cellStyle name="Nota 2" xfId="784" xr:uid="{00000000-0005-0000-0000-000042060000}"/>
    <cellStyle name="Nota 2 2" xfId="2070" xr:uid="{00000000-0005-0000-0000-000043060000}"/>
    <cellStyle name="Nota 3" xfId="785" xr:uid="{00000000-0005-0000-0000-000044060000}"/>
    <cellStyle name="Nota 3 2" xfId="786" xr:uid="{00000000-0005-0000-0000-000045060000}"/>
    <cellStyle name="Nota 3 2 2" xfId="2071" xr:uid="{00000000-0005-0000-0000-000046060000}"/>
    <cellStyle name="Nota 3 2 2 2" xfId="2072" xr:uid="{00000000-0005-0000-0000-000047060000}"/>
    <cellStyle name="Nota 3 2 3" xfId="2073" xr:uid="{00000000-0005-0000-0000-000048060000}"/>
    <cellStyle name="Nota 3 3" xfId="2074" xr:uid="{00000000-0005-0000-0000-000049060000}"/>
    <cellStyle name="Nota 3 4" xfId="4093" xr:uid="{5AAEDC52-1C55-42E7-B8E6-D0223E699AC7}"/>
    <cellStyle name="Nota 4" xfId="787" xr:uid="{00000000-0005-0000-0000-00004A060000}"/>
    <cellStyle name="Nota 4 2" xfId="2075" xr:uid="{00000000-0005-0000-0000-00004B060000}"/>
    <cellStyle name="Nota 4 2 2" xfId="2076" xr:uid="{00000000-0005-0000-0000-00004C060000}"/>
    <cellStyle name="Nota 4 3" xfId="2077" xr:uid="{00000000-0005-0000-0000-00004D060000}"/>
    <cellStyle name="Nota 5" xfId="2078" xr:uid="{00000000-0005-0000-0000-00004E060000}"/>
    <cellStyle name="Nota 5 2" xfId="2079" xr:uid="{00000000-0005-0000-0000-00004F060000}"/>
    <cellStyle name="Nota 6" xfId="2080" xr:uid="{00000000-0005-0000-0000-000050060000}"/>
    <cellStyle name="Nota 7" xfId="4094" xr:uid="{B8D2523C-DF13-48FA-A53C-8A3604A97DB6}"/>
    <cellStyle name="Note 2" xfId="2081" xr:uid="{00000000-0005-0000-0000-000051060000}"/>
    <cellStyle name="Note 2 2" xfId="2082" xr:uid="{00000000-0005-0000-0000-000052060000}"/>
    <cellStyle name="Note 2 2 2" xfId="2083" xr:uid="{00000000-0005-0000-0000-000053060000}"/>
    <cellStyle name="Note 2 3" xfId="2084" xr:uid="{00000000-0005-0000-0000-000054060000}"/>
    <cellStyle name="Nuovo" xfId="788" xr:uid="{00000000-0005-0000-0000-000055060000}"/>
    <cellStyle name="Nuovo 10" xfId="789" xr:uid="{00000000-0005-0000-0000-000056060000}"/>
    <cellStyle name="Nuovo 10 2" xfId="790" xr:uid="{00000000-0005-0000-0000-000057060000}"/>
    <cellStyle name="Nuovo 10 2 2" xfId="4095" xr:uid="{723A12F6-28DB-44D7-B59B-154C35212950}"/>
    <cellStyle name="Nuovo 10 3" xfId="791" xr:uid="{00000000-0005-0000-0000-000058060000}"/>
    <cellStyle name="Nuovo 10 3 2" xfId="792" xr:uid="{00000000-0005-0000-0000-000059060000}"/>
    <cellStyle name="Nuovo 10 3 2 2" xfId="2085" xr:uid="{00000000-0005-0000-0000-00005A060000}"/>
    <cellStyle name="Nuovo 10 3 3" xfId="4096" xr:uid="{F075B04C-37FC-401E-BD8C-3E355D86CC7C}"/>
    <cellStyle name="Nuovo 10 3 4" xfId="4097" xr:uid="{E024607C-4B24-4063-8375-7852027ADA13}"/>
    <cellStyle name="Nuovo 10 4" xfId="2086" xr:uid="{00000000-0005-0000-0000-00005B060000}"/>
    <cellStyle name="Nuovo 10 4 2" xfId="2087" xr:uid="{00000000-0005-0000-0000-00005C060000}"/>
    <cellStyle name="Nuovo 10 5" xfId="2088" xr:uid="{00000000-0005-0000-0000-00005D060000}"/>
    <cellStyle name="Nuovo 10 6" xfId="4098" xr:uid="{3455894D-00B6-4B93-9B16-2A725F420E69}"/>
    <cellStyle name="Nuovo 11" xfId="793" xr:uid="{00000000-0005-0000-0000-00005E060000}"/>
    <cellStyle name="Nuovo 11 2" xfId="794" xr:uid="{00000000-0005-0000-0000-00005F060000}"/>
    <cellStyle name="Nuovo 11 2 2" xfId="4099" xr:uid="{0A1E126E-5882-483B-9E07-21B2D77FA1AB}"/>
    <cellStyle name="Nuovo 11 3" xfId="795" xr:uid="{00000000-0005-0000-0000-000060060000}"/>
    <cellStyle name="Nuovo 11 3 2" xfId="796" xr:uid="{00000000-0005-0000-0000-000061060000}"/>
    <cellStyle name="Nuovo 11 3 2 2" xfId="2089" xr:uid="{00000000-0005-0000-0000-000062060000}"/>
    <cellStyle name="Nuovo 11 3 3" xfId="4100" xr:uid="{103F5CDB-A1C1-41D3-9E40-6F0FDD65AABA}"/>
    <cellStyle name="Nuovo 11 3 4" xfId="4101" xr:uid="{C08DC5C1-4605-439C-BBFD-14A18D78FADF}"/>
    <cellStyle name="Nuovo 11 4" xfId="2090" xr:uid="{00000000-0005-0000-0000-000063060000}"/>
    <cellStyle name="Nuovo 11 4 2" xfId="2091" xr:uid="{00000000-0005-0000-0000-000064060000}"/>
    <cellStyle name="Nuovo 11 5" xfId="2092" xr:uid="{00000000-0005-0000-0000-000065060000}"/>
    <cellStyle name="Nuovo 11 6" xfId="4102" xr:uid="{7DC4FA71-46B2-4A44-B776-322E5564491C}"/>
    <cellStyle name="Nuovo 12" xfId="797" xr:uid="{00000000-0005-0000-0000-000066060000}"/>
    <cellStyle name="Nuovo 12 2" xfId="798" xr:uid="{00000000-0005-0000-0000-000067060000}"/>
    <cellStyle name="Nuovo 12 2 2" xfId="4103" xr:uid="{CE9F6DA8-2307-4B1F-8EE0-D0903E3B7D3F}"/>
    <cellStyle name="Nuovo 12 3" xfId="799" xr:uid="{00000000-0005-0000-0000-000068060000}"/>
    <cellStyle name="Nuovo 12 3 2" xfId="800" xr:uid="{00000000-0005-0000-0000-000069060000}"/>
    <cellStyle name="Nuovo 12 3 2 2" xfId="2093" xr:uid="{00000000-0005-0000-0000-00006A060000}"/>
    <cellStyle name="Nuovo 12 3 3" xfId="4104" xr:uid="{5EE056CA-855F-427E-9B21-25D361241825}"/>
    <cellStyle name="Nuovo 12 3 4" xfId="4105" xr:uid="{52F7B937-3D51-4B64-96EC-BA61D5C9C092}"/>
    <cellStyle name="Nuovo 12 4" xfId="2094" xr:uid="{00000000-0005-0000-0000-00006B060000}"/>
    <cellStyle name="Nuovo 12 4 2" xfId="2095" xr:uid="{00000000-0005-0000-0000-00006C060000}"/>
    <cellStyle name="Nuovo 12 5" xfId="2096" xr:uid="{00000000-0005-0000-0000-00006D060000}"/>
    <cellStyle name="Nuovo 12 6" xfId="4106" xr:uid="{3730AC5A-78BB-47C2-9940-80600D3C069C}"/>
    <cellStyle name="Nuovo 13" xfId="801" xr:uid="{00000000-0005-0000-0000-00006E060000}"/>
    <cellStyle name="Nuovo 13 2" xfId="802" xr:uid="{00000000-0005-0000-0000-00006F060000}"/>
    <cellStyle name="Nuovo 13 2 2" xfId="4107" xr:uid="{B3462424-B903-4D82-A94E-BCECF8331C67}"/>
    <cellStyle name="Nuovo 13 3" xfId="803" xr:uid="{00000000-0005-0000-0000-000070060000}"/>
    <cellStyle name="Nuovo 13 3 2" xfId="804" xr:uid="{00000000-0005-0000-0000-000071060000}"/>
    <cellStyle name="Nuovo 13 3 2 2" xfId="2097" xr:uid="{00000000-0005-0000-0000-000072060000}"/>
    <cellStyle name="Nuovo 13 3 3" xfId="4108" xr:uid="{8C85CC36-9D93-48FB-9F67-A21796D5E438}"/>
    <cellStyle name="Nuovo 13 3 4" xfId="4109" xr:uid="{0EADFF64-4EF5-46E4-B7E2-5C5D69BB536C}"/>
    <cellStyle name="Nuovo 13 4" xfId="2098" xr:uid="{00000000-0005-0000-0000-000073060000}"/>
    <cellStyle name="Nuovo 13 4 2" xfId="2099" xr:uid="{00000000-0005-0000-0000-000074060000}"/>
    <cellStyle name="Nuovo 13 5" xfId="2100" xr:uid="{00000000-0005-0000-0000-000075060000}"/>
    <cellStyle name="Nuovo 13 6" xfId="4110" xr:uid="{A1EA4960-875F-47FA-B5CE-F431BDC81CF2}"/>
    <cellStyle name="Nuovo 14" xfId="805" xr:uid="{00000000-0005-0000-0000-000076060000}"/>
    <cellStyle name="Nuovo 14 2" xfId="806" xr:uid="{00000000-0005-0000-0000-000077060000}"/>
    <cellStyle name="Nuovo 14 2 2" xfId="4111" xr:uid="{D6A59815-0321-4B32-8EC5-0E679D9B4B50}"/>
    <cellStyle name="Nuovo 14 3" xfId="807" xr:uid="{00000000-0005-0000-0000-000078060000}"/>
    <cellStyle name="Nuovo 14 3 2" xfId="808" xr:uid="{00000000-0005-0000-0000-000079060000}"/>
    <cellStyle name="Nuovo 14 3 2 2" xfId="2101" xr:uid="{00000000-0005-0000-0000-00007A060000}"/>
    <cellStyle name="Nuovo 14 3 3" xfId="4112" xr:uid="{297A7DB0-45E5-415E-870B-5D0B90C128A3}"/>
    <cellStyle name="Nuovo 14 3 4" xfId="4113" xr:uid="{740D2CAD-EB4C-448A-AB31-17E15720012C}"/>
    <cellStyle name="Nuovo 14 4" xfId="2102" xr:uid="{00000000-0005-0000-0000-00007B060000}"/>
    <cellStyle name="Nuovo 14 4 2" xfId="2103" xr:uid="{00000000-0005-0000-0000-00007C060000}"/>
    <cellStyle name="Nuovo 14 5" xfId="2104" xr:uid="{00000000-0005-0000-0000-00007D060000}"/>
    <cellStyle name="Nuovo 14 6" xfId="4114" xr:uid="{DB155427-2CA2-4D2B-A63C-86F196AD5154}"/>
    <cellStyle name="Nuovo 15" xfId="809" xr:uid="{00000000-0005-0000-0000-00007E060000}"/>
    <cellStyle name="Nuovo 15 2" xfId="810" xr:uid="{00000000-0005-0000-0000-00007F060000}"/>
    <cellStyle name="Nuovo 15 2 2" xfId="4115" xr:uid="{B6450B25-85C1-410F-94F3-6F3C3EE65A91}"/>
    <cellStyle name="Nuovo 15 3" xfId="811" xr:uid="{00000000-0005-0000-0000-000080060000}"/>
    <cellStyle name="Nuovo 15 3 2" xfId="812" xr:uid="{00000000-0005-0000-0000-000081060000}"/>
    <cellStyle name="Nuovo 15 3 2 2" xfId="2105" xr:uid="{00000000-0005-0000-0000-000082060000}"/>
    <cellStyle name="Nuovo 15 3 3" xfId="4116" xr:uid="{D1C30CCD-9832-4582-BED6-A70C5191CA94}"/>
    <cellStyle name="Nuovo 15 3 4" xfId="4117" xr:uid="{8AEAE1A3-272A-4158-A711-3BB33F95F417}"/>
    <cellStyle name="Nuovo 15 4" xfId="2106" xr:uid="{00000000-0005-0000-0000-000083060000}"/>
    <cellStyle name="Nuovo 15 4 2" xfId="2107" xr:uid="{00000000-0005-0000-0000-000084060000}"/>
    <cellStyle name="Nuovo 15 5" xfId="2108" xr:uid="{00000000-0005-0000-0000-000085060000}"/>
    <cellStyle name="Nuovo 15 6" xfId="4118" xr:uid="{EAC982BB-9C75-41FB-80A2-09932D31C774}"/>
    <cellStyle name="Nuovo 16" xfId="813" xr:uid="{00000000-0005-0000-0000-000086060000}"/>
    <cellStyle name="Nuovo 16 2" xfId="814" xr:uid="{00000000-0005-0000-0000-000087060000}"/>
    <cellStyle name="Nuovo 16 2 2" xfId="4119" xr:uid="{674E81C1-15FC-48CE-82A3-C9A86B0EC722}"/>
    <cellStyle name="Nuovo 16 3" xfId="815" xr:uid="{00000000-0005-0000-0000-000088060000}"/>
    <cellStyle name="Nuovo 16 3 2" xfId="816" xr:uid="{00000000-0005-0000-0000-000089060000}"/>
    <cellStyle name="Nuovo 16 3 2 2" xfId="2109" xr:uid="{00000000-0005-0000-0000-00008A060000}"/>
    <cellStyle name="Nuovo 16 3 3" xfId="4120" xr:uid="{732E2F74-9831-459D-996F-B14AB6D6AA93}"/>
    <cellStyle name="Nuovo 16 3 4" xfId="4121" xr:uid="{D0C9F8CE-B331-4CEC-BA70-E5E2AF66290F}"/>
    <cellStyle name="Nuovo 16 4" xfId="2110" xr:uid="{00000000-0005-0000-0000-00008B060000}"/>
    <cellStyle name="Nuovo 16 4 2" xfId="2111" xr:uid="{00000000-0005-0000-0000-00008C060000}"/>
    <cellStyle name="Nuovo 16 5" xfId="2112" xr:uid="{00000000-0005-0000-0000-00008D060000}"/>
    <cellStyle name="Nuovo 16 6" xfId="4122" xr:uid="{6A3142C1-60C7-4085-8046-8BB8F78E1344}"/>
    <cellStyle name="Nuovo 17" xfId="817" xr:uid="{00000000-0005-0000-0000-00008E060000}"/>
    <cellStyle name="Nuovo 17 2" xfId="818" xr:uid="{00000000-0005-0000-0000-00008F060000}"/>
    <cellStyle name="Nuovo 17 2 2" xfId="4123" xr:uid="{5680E20D-068A-478C-92E7-F135E9BF847C}"/>
    <cellStyle name="Nuovo 17 3" xfId="819" xr:uid="{00000000-0005-0000-0000-000090060000}"/>
    <cellStyle name="Nuovo 17 3 2" xfId="820" xr:uid="{00000000-0005-0000-0000-000091060000}"/>
    <cellStyle name="Nuovo 17 3 2 2" xfId="2113" xr:uid="{00000000-0005-0000-0000-000092060000}"/>
    <cellStyle name="Nuovo 17 3 3" xfId="4124" xr:uid="{6E633A86-78F0-48E6-A391-B054F0BF6D9A}"/>
    <cellStyle name="Nuovo 17 3 4" xfId="4125" xr:uid="{540D7934-7F25-4A18-B460-B6BA43E1E95E}"/>
    <cellStyle name="Nuovo 17 4" xfId="2114" xr:uid="{00000000-0005-0000-0000-000093060000}"/>
    <cellStyle name="Nuovo 17 4 2" xfId="2115" xr:uid="{00000000-0005-0000-0000-000094060000}"/>
    <cellStyle name="Nuovo 17 5" xfId="2116" xr:uid="{00000000-0005-0000-0000-000095060000}"/>
    <cellStyle name="Nuovo 17 6" xfId="4126" xr:uid="{685BADFE-6FEA-4AF5-852B-24E28B30987F}"/>
    <cellStyle name="Nuovo 18" xfId="821" xr:uid="{00000000-0005-0000-0000-000096060000}"/>
    <cellStyle name="Nuovo 18 2" xfId="822" xr:uid="{00000000-0005-0000-0000-000097060000}"/>
    <cellStyle name="Nuovo 18 2 2" xfId="4127" xr:uid="{16C23854-7301-45A9-A809-4071B3DB4052}"/>
    <cellStyle name="Nuovo 18 3" xfId="823" xr:uid="{00000000-0005-0000-0000-000098060000}"/>
    <cellStyle name="Nuovo 18 3 2" xfId="824" xr:uid="{00000000-0005-0000-0000-000099060000}"/>
    <cellStyle name="Nuovo 18 3 2 2" xfId="2117" xr:uid="{00000000-0005-0000-0000-00009A060000}"/>
    <cellStyle name="Nuovo 18 3 3" xfId="4128" xr:uid="{E7417115-6237-478F-BE88-ABFB7AE2A3E1}"/>
    <cellStyle name="Nuovo 18 3 4" xfId="4129" xr:uid="{12395711-7F7B-41F0-A4FD-E716E0CD77AD}"/>
    <cellStyle name="Nuovo 18 4" xfId="2118" xr:uid="{00000000-0005-0000-0000-00009B060000}"/>
    <cellStyle name="Nuovo 18 4 2" xfId="2119" xr:uid="{00000000-0005-0000-0000-00009C060000}"/>
    <cellStyle name="Nuovo 18 5" xfId="2120" xr:uid="{00000000-0005-0000-0000-00009D060000}"/>
    <cellStyle name="Nuovo 18 6" xfId="4130" xr:uid="{97BBC2CC-FD9F-4A01-82CE-0168A96D7A4B}"/>
    <cellStyle name="Nuovo 19" xfId="825" xr:uid="{00000000-0005-0000-0000-00009E060000}"/>
    <cellStyle name="Nuovo 19 2" xfId="826" xr:uid="{00000000-0005-0000-0000-00009F060000}"/>
    <cellStyle name="Nuovo 19 2 2" xfId="4131" xr:uid="{0469468D-0A85-41AA-881E-0E4239FFFFB2}"/>
    <cellStyle name="Nuovo 19 3" xfId="827" xr:uid="{00000000-0005-0000-0000-0000A0060000}"/>
    <cellStyle name="Nuovo 19 3 2" xfId="828" xr:uid="{00000000-0005-0000-0000-0000A1060000}"/>
    <cellStyle name="Nuovo 19 3 2 2" xfId="2121" xr:uid="{00000000-0005-0000-0000-0000A2060000}"/>
    <cellStyle name="Nuovo 19 3 3" xfId="4132" xr:uid="{3527E782-8BAD-4E82-B406-EAA2BB25A9BC}"/>
    <cellStyle name="Nuovo 19 3 4" xfId="4133" xr:uid="{48E805F6-9715-4CBD-AC54-5C6A713CB2F7}"/>
    <cellStyle name="Nuovo 19 4" xfId="2122" xr:uid="{00000000-0005-0000-0000-0000A3060000}"/>
    <cellStyle name="Nuovo 19 4 2" xfId="2123" xr:uid="{00000000-0005-0000-0000-0000A4060000}"/>
    <cellStyle name="Nuovo 19 5" xfId="2124" xr:uid="{00000000-0005-0000-0000-0000A5060000}"/>
    <cellStyle name="Nuovo 19 6" xfId="4134" xr:uid="{2523D6B6-F43D-4715-946F-6ED9B7ED078C}"/>
    <cellStyle name="Nuovo 2" xfId="829" xr:uid="{00000000-0005-0000-0000-0000A6060000}"/>
    <cellStyle name="Nuovo 2 2" xfId="830" xr:uid="{00000000-0005-0000-0000-0000A7060000}"/>
    <cellStyle name="Nuovo 2 2 2" xfId="4135" xr:uid="{E53EEAB2-42F8-43AC-A993-346B1C133123}"/>
    <cellStyle name="Nuovo 2 3" xfId="831" xr:uid="{00000000-0005-0000-0000-0000A8060000}"/>
    <cellStyle name="Nuovo 2 3 2" xfId="832" xr:uid="{00000000-0005-0000-0000-0000A9060000}"/>
    <cellStyle name="Nuovo 2 3 2 2" xfId="2125" xr:uid="{00000000-0005-0000-0000-0000AA060000}"/>
    <cellStyle name="Nuovo 2 3 3" xfId="4136" xr:uid="{71E8C56B-7BD8-4CA0-A7C2-ABF6955CB7A2}"/>
    <cellStyle name="Nuovo 2 3 4" xfId="4137" xr:uid="{D5F7A0F4-288E-43E4-AA47-4F708922E956}"/>
    <cellStyle name="Nuovo 2 4" xfId="2126" xr:uid="{00000000-0005-0000-0000-0000AB060000}"/>
    <cellStyle name="Nuovo 2 4 2" xfId="2127" xr:uid="{00000000-0005-0000-0000-0000AC060000}"/>
    <cellStyle name="Nuovo 2 5" xfId="2128" xr:uid="{00000000-0005-0000-0000-0000AD060000}"/>
    <cellStyle name="Nuovo 2 6" xfId="4138" xr:uid="{9DAE8486-7251-47E8-B4DF-8963FA0B0B0F}"/>
    <cellStyle name="Nuovo 20" xfId="833" xr:uid="{00000000-0005-0000-0000-0000AE060000}"/>
    <cellStyle name="Nuovo 20 2" xfId="834" xr:uid="{00000000-0005-0000-0000-0000AF060000}"/>
    <cellStyle name="Nuovo 20 2 2" xfId="4139" xr:uid="{E2D7AAF1-48E6-4223-98C5-DFB33D211CC2}"/>
    <cellStyle name="Nuovo 20 3" xfId="835" xr:uid="{00000000-0005-0000-0000-0000B0060000}"/>
    <cellStyle name="Nuovo 20 3 2" xfId="836" xr:uid="{00000000-0005-0000-0000-0000B1060000}"/>
    <cellStyle name="Nuovo 20 3 2 2" xfId="2129" xr:uid="{00000000-0005-0000-0000-0000B2060000}"/>
    <cellStyle name="Nuovo 20 3 3" xfId="4140" xr:uid="{FA7120B4-F2EA-4B18-8870-925291E037C3}"/>
    <cellStyle name="Nuovo 20 3 4" xfId="4141" xr:uid="{F4742C02-B8A7-4197-A3B4-02427543E0C7}"/>
    <cellStyle name="Nuovo 20 4" xfId="2130" xr:uid="{00000000-0005-0000-0000-0000B3060000}"/>
    <cellStyle name="Nuovo 20 4 2" xfId="2131" xr:uid="{00000000-0005-0000-0000-0000B4060000}"/>
    <cellStyle name="Nuovo 20 5" xfId="2132" xr:uid="{00000000-0005-0000-0000-0000B5060000}"/>
    <cellStyle name="Nuovo 20 6" xfId="4142" xr:uid="{042B3763-822C-4B3D-ADD5-8D2060976542}"/>
    <cellStyle name="Nuovo 21" xfId="837" xr:uid="{00000000-0005-0000-0000-0000B6060000}"/>
    <cellStyle name="Nuovo 21 2" xfId="838" xr:uid="{00000000-0005-0000-0000-0000B7060000}"/>
    <cellStyle name="Nuovo 21 2 2" xfId="4143" xr:uid="{4FCC9E5D-23AC-4097-858A-DEEE69DC2237}"/>
    <cellStyle name="Nuovo 21 3" xfId="839" xr:uid="{00000000-0005-0000-0000-0000B8060000}"/>
    <cellStyle name="Nuovo 21 3 2" xfId="840" xr:uid="{00000000-0005-0000-0000-0000B9060000}"/>
    <cellStyle name="Nuovo 21 3 2 2" xfId="2133" xr:uid="{00000000-0005-0000-0000-0000BA060000}"/>
    <cellStyle name="Nuovo 21 3 3" xfId="4144" xr:uid="{E46D2CAC-B7D0-43C9-892D-D9B54741D312}"/>
    <cellStyle name="Nuovo 21 3 4" xfId="4145" xr:uid="{6FE9A12F-CFE3-4CC9-9C01-DDF910E5B743}"/>
    <cellStyle name="Nuovo 21 4" xfId="2134" xr:uid="{00000000-0005-0000-0000-0000BB060000}"/>
    <cellStyle name="Nuovo 21 4 2" xfId="2135" xr:uid="{00000000-0005-0000-0000-0000BC060000}"/>
    <cellStyle name="Nuovo 21 5" xfId="2136" xr:uid="{00000000-0005-0000-0000-0000BD060000}"/>
    <cellStyle name="Nuovo 21 6" xfId="4146" xr:uid="{3A3FB840-1EB6-4965-9D89-22B6DB6D0BD6}"/>
    <cellStyle name="Nuovo 22" xfId="841" xr:uid="{00000000-0005-0000-0000-0000BE060000}"/>
    <cellStyle name="Nuovo 22 2" xfId="842" xr:uid="{00000000-0005-0000-0000-0000BF060000}"/>
    <cellStyle name="Nuovo 22 2 2" xfId="4147" xr:uid="{190D5F54-5CAE-4DBC-A781-BFE482AAF63F}"/>
    <cellStyle name="Nuovo 22 3" xfId="843" xr:uid="{00000000-0005-0000-0000-0000C0060000}"/>
    <cellStyle name="Nuovo 22 3 2" xfId="844" xr:uid="{00000000-0005-0000-0000-0000C1060000}"/>
    <cellStyle name="Nuovo 22 3 2 2" xfId="2137" xr:uid="{00000000-0005-0000-0000-0000C2060000}"/>
    <cellStyle name="Nuovo 22 3 3" xfId="4148" xr:uid="{C98F360E-D3DB-4833-9FCC-FBFA2AB35062}"/>
    <cellStyle name="Nuovo 22 3 4" xfId="4149" xr:uid="{978C556F-C091-4EF3-A925-EB25B90AD6F3}"/>
    <cellStyle name="Nuovo 22 4" xfId="2138" xr:uid="{00000000-0005-0000-0000-0000C3060000}"/>
    <cellStyle name="Nuovo 22 4 2" xfId="2139" xr:uid="{00000000-0005-0000-0000-0000C4060000}"/>
    <cellStyle name="Nuovo 22 5" xfId="2140" xr:uid="{00000000-0005-0000-0000-0000C5060000}"/>
    <cellStyle name="Nuovo 22 6" xfId="4150" xr:uid="{22ED8B9C-7D0C-44A3-B896-1D738241FB86}"/>
    <cellStyle name="Nuovo 23" xfId="845" xr:uid="{00000000-0005-0000-0000-0000C6060000}"/>
    <cellStyle name="Nuovo 23 2" xfId="846" xr:uid="{00000000-0005-0000-0000-0000C7060000}"/>
    <cellStyle name="Nuovo 23 2 2" xfId="4151" xr:uid="{7157CD31-4BAF-4EF6-839C-1BF23EFCA065}"/>
    <cellStyle name="Nuovo 23 3" xfId="847" xr:uid="{00000000-0005-0000-0000-0000C8060000}"/>
    <cellStyle name="Nuovo 23 3 2" xfId="848" xr:uid="{00000000-0005-0000-0000-0000C9060000}"/>
    <cellStyle name="Nuovo 23 3 2 2" xfId="2141" xr:uid="{00000000-0005-0000-0000-0000CA060000}"/>
    <cellStyle name="Nuovo 23 3 3" xfId="4152" xr:uid="{14F9BE04-39CB-446F-93DE-2163740E8775}"/>
    <cellStyle name="Nuovo 23 3 4" xfId="4153" xr:uid="{9DDA326C-DB94-4779-89B3-F731903B993B}"/>
    <cellStyle name="Nuovo 23 4" xfId="2142" xr:uid="{00000000-0005-0000-0000-0000CB060000}"/>
    <cellStyle name="Nuovo 23 4 2" xfId="2143" xr:uid="{00000000-0005-0000-0000-0000CC060000}"/>
    <cellStyle name="Nuovo 23 5" xfId="2144" xr:uid="{00000000-0005-0000-0000-0000CD060000}"/>
    <cellStyle name="Nuovo 23 6" xfId="4154" xr:uid="{D23FF2C2-A02C-4783-990C-742974AB7F70}"/>
    <cellStyle name="Nuovo 24" xfId="849" xr:uid="{00000000-0005-0000-0000-0000CE060000}"/>
    <cellStyle name="Nuovo 24 2" xfId="850" xr:uid="{00000000-0005-0000-0000-0000CF060000}"/>
    <cellStyle name="Nuovo 24 2 2" xfId="4155" xr:uid="{07EF2E84-99D0-417C-8416-17D77CA7FEFD}"/>
    <cellStyle name="Nuovo 24 3" xfId="851" xr:uid="{00000000-0005-0000-0000-0000D0060000}"/>
    <cellStyle name="Nuovo 24 3 2" xfId="852" xr:uid="{00000000-0005-0000-0000-0000D1060000}"/>
    <cellStyle name="Nuovo 24 3 2 2" xfId="2145" xr:uid="{00000000-0005-0000-0000-0000D2060000}"/>
    <cellStyle name="Nuovo 24 3 3" xfId="4156" xr:uid="{56D43F84-2932-4CD3-BA6E-BF4F10A37A82}"/>
    <cellStyle name="Nuovo 24 3 4" xfId="4157" xr:uid="{470A1564-651A-4F1E-8B49-BC23ECDFCF37}"/>
    <cellStyle name="Nuovo 24 4" xfId="2146" xr:uid="{00000000-0005-0000-0000-0000D3060000}"/>
    <cellStyle name="Nuovo 24 4 2" xfId="2147" xr:uid="{00000000-0005-0000-0000-0000D4060000}"/>
    <cellStyle name="Nuovo 24 5" xfId="2148" xr:uid="{00000000-0005-0000-0000-0000D5060000}"/>
    <cellStyle name="Nuovo 24 6" xfId="4158" xr:uid="{0962563C-1A01-4B00-B3AD-1CE8D47F7A08}"/>
    <cellStyle name="Nuovo 25" xfId="853" xr:uid="{00000000-0005-0000-0000-0000D6060000}"/>
    <cellStyle name="Nuovo 25 2" xfId="854" xr:uid="{00000000-0005-0000-0000-0000D7060000}"/>
    <cellStyle name="Nuovo 25 2 2" xfId="4159" xr:uid="{D8170EE6-B489-4C48-990E-0EA828ED6D8B}"/>
    <cellStyle name="Nuovo 25 3" xfId="855" xr:uid="{00000000-0005-0000-0000-0000D8060000}"/>
    <cellStyle name="Nuovo 25 3 2" xfId="856" xr:uid="{00000000-0005-0000-0000-0000D9060000}"/>
    <cellStyle name="Nuovo 25 3 2 2" xfId="2149" xr:uid="{00000000-0005-0000-0000-0000DA060000}"/>
    <cellStyle name="Nuovo 25 3 3" xfId="4160" xr:uid="{76D5FDE6-7908-477A-B000-AC5DEAA09139}"/>
    <cellStyle name="Nuovo 25 3 4" xfId="4161" xr:uid="{A6A4EB4B-270C-43EE-B8BA-36DEC1EAEC6B}"/>
    <cellStyle name="Nuovo 25 4" xfId="2150" xr:uid="{00000000-0005-0000-0000-0000DB060000}"/>
    <cellStyle name="Nuovo 25 4 2" xfId="2151" xr:uid="{00000000-0005-0000-0000-0000DC060000}"/>
    <cellStyle name="Nuovo 25 5" xfId="2152" xr:uid="{00000000-0005-0000-0000-0000DD060000}"/>
    <cellStyle name="Nuovo 25 6" xfId="4162" xr:uid="{74402205-FB7F-4276-8DFE-E6124C7D96FD}"/>
    <cellStyle name="Nuovo 26" xfId="857" xr:uid="{00000000-0005-0000-0000-0000DE060000}"/>
    <cellStyle name="Nuovo 26 2" xfId="858" xr:uid="{00000000-0005-0000-0000-0000DF060000}"/>
    <cellStyle name="Nuovo 26 2 2" xfId="4163" xr:uid="{EF14F0FD-8A37-4CE3-A40E-3CE8534B8C5B}"/>
    <cellStyle name="Nuovo 26 3" xfId="859" xr:uid="{00000000-0005-0000-0000-0000E0060000}"/>
    <cellStyle name="Nuovo 26 3 2" xfId="860" xr:uid="{00000000-0005-0000-0000-0000E1060000}"/>
    <cellStyle name="Nuovo 26 3 2 2" xfId="2153" xr:uid="{00000000-0005-0000-0000-0000E2060000}"/>
    <cellStyle name="Nuovo 26 3 3" xfId="4164" xr:uid="{D276A25C-4144-498C-9A7D-2D275B778B96}"/>
    <cellStyle name="Nuovo 26 3 4" xfId="4165" xr:uid="{6B877239-17AA-4D20-8268-EBA90573F64C}"/>
    <cellStyle name="Nuovo 26 4" xfId="2154" xr:uid="{00000000-0005-0000-0000-0000E3060000}"/>
    <cellStyle name="Nuovo 26 4 2" xfId="2155" xr:uid="{00000000-0005-0000-0000-0000E4060000}"/>
    <cellStyle name="Nuovo 26 5" xfId="2156" xr:uid="{00000000-0005-0000-0000-0000E5060000}"/>
    <cellStyle name="Nuovo 26 6" xfId="4166" xr:uid="{BFD5F675-45CF-4014-BDC9-8E5281593A98}"/>
    <cellStyle name="Nuovo 27" xfId="861" xr:uid="{00000000-0005-0000-0000-0000E6060000}"/>
    <cellStyle name="Nuovo 27 2" xfId="862" xr:uid="{00000000-0005-0000-0000-0000E7060000}"/>
    <cellStyle name="Nuovo 27 2 2" xfId="4167" xr:uid="{1F728945-5824-486B-9260-438B6B452C93}"/>
    <cellStyle name="Nuovo 27 3" xfId="863" xr:uid="{00000000-0005-0000-0000-0000E8060000}"/>
    <cellStyle name="Nuovo 27 3 2" xfId="864" xr:uid="{00000000-0005-0000-0000-0000E9060000}"/>
    <cellStyle name="Nuovo 27 3 2 2" xfId="2157" xr:uid="{00000000-0005-0000-0000-0000EA060000}"/>
    <cellStyle name="Nuovo 27 3 3" xfId="4168" xr:uid="{3D8CBF6F-3206-4603-B160-2B5A35715C28}"/>
    <cellStyle name="Nuovo 27 3 4" xfId="4169" xr:uid="{87E1DEC4-2B49-4E49-8D5C-702822A341A5}"/>
    <cellStyle name="Nuovo 27 4" xfId="2158" xr:uid="{00000000-0005-0000-0000-0000EB060000}"/>
    <cellStyle name="Nuovo 27 4 2" xfId="2159" xr:uid="{00000000-0005-0000-0000-0000EC060000}"/>
    <cellStyle name="Nuovo 27 5" xfId="2160" xr:uid="{00000000-0005-0000-0000-0000ED060000}"/>
    <cellStyle name="Nuovo 27 6" xfId="4170" xr:uid="{82E0C6F6-CF92-44FB-A4C7-EA23D3D1C610}"/>
    <cellStyle name="Nuovo 28" xfId="865" xr:uid="{00000000-0005-0000-0000-0000EE060000}"/>
    <cellStyle name="Nuovo 28 2" xfId="866" xr:uid="{00000000-0005-0000-0000-0000EF060000}"/>
    <cellStyle name="Nuovo 28 2 2" xfId="4171" xr:uid="{9DE10C6A-FE3D-43FF-946A-165F4E283575}"/>
    <cellStyle name="Nuovo 28 3" xfId="867" xr:uid="{00000000-0005-0000-0000-0000F0060000}"/>
    <cellStyle name="Nuovo 28 3 2" xfId="868" xr:uid="{00000000-0005-0000-0000-0000F1060000}"/>
    <cellStyle name="Nuovo 28 3 2 2" xfId="2161" xr:uid="{00000000-0005-0000-0000-0000F2060000}"/>
    <cellStyle name="Nuovo 28 3 3" xfId="4172" xr:uid="{3D0B2B9F-C859-40DC-818C-F674FD5D97AC}"/>
    <cellStyle name="Nuovo 28 3 4" xfId="4173" xr:uid="{3E3BC6D1-600C-4056-BFE1-E2376EFB2EBF}"/>
    <cellStyle name="Nuovo 28 4" xfId="2162" xr:uid="{00000000-0005-0000-0000-0000F3060000}"/>
    <cellStyle name="Nuovo 28 4 2" xfId="2163" xr:uid="{00000000-0005-0000-0000-0000F4060000}"/>
    <cellStyle name="Nuovo 28 5" xfId="2164" xr:uid="{00000000-0005-0000-0000-0000F5060000}"/>
    <cellStyle name="Nuovo 28 6" xfId="4174" xr:uid="{98B1C2A4-D4FE-41D6-8D83-6ED5CDB8F70C}"/>
    <cellStyle name="Nuovo 29" xfId="869" xr:uid="{00000000-0005-0000-0000-0000F6060000}"/>
    <cellStyle name="Nuovo 29 2" xfId="870" xr:uid="{00000000-0005-0000-0000-0000F7060000}"/>
    <cellStyle name="Nuovo 29 2 2" xfId="4175" xr:uid="{F435162C-D3E3-4A9E-AA6A-5B0C3198D196}"/>
    <cellStyle name="Nuovo 29 3" xfId="871" xr:uid="{00000000-0005-0000-0000-0000F8060000}"/>
    <cellStyle name="Nuovo 29 3 2" xfId="872" xr:uid="{00000000-0005-0000-0000-0000F9060000}"/>
    <cellStyle name="Nuovo 29 3 2 2" xfId="2165" xr:uid="{00000000-0005-0000-0000-0000FA060000}"/>
    <cellStyle name="Nuovo 29 3 3" xfId="4176" xr:uid="{5E205E26-4F26-47BD-A075-68C265ED28E6}"/>
    <cellStyle name="Nuovo 29 3 4" xfId="4177" xr:uid="{A702743B-FFF0-4DA4-AE77-ABC8D8146F26}"/>
    <cellStyle name="Nuovo 29 4" xfId="2166" xr:uid="{00000000-0005-0000-0000-0000FB060000}"/>
    <cellStyle name="Nuovo 29 4 2" xfId="2167" xr:uid="{00000000-0005-0000-0000-0000FC060000}"/>
    <cellStyle name="Nuovo 29 5" xfId="2168" xr:uid="{00000000-0005-0000-0000-0000FD060000}"/>
    <cellStyle name="Nuovo 29 6" xfId="4178" xr:uid="{7BD67813-54AA-4A51-803B-115A1461BE48}"/>
    <cellStyle name="Nuovo 3" xfId="873" xr:uid="{00000000-0005-0000-0000-0000FE060000}"/>
    <cellStyle name="Nuovo 3 2" xfId="874" xr:uid="{00000000-0005-0000-0000-0000FF060000}"/>
    <cellStyle name="Nuovo 3 2 2" xfId="4179" xr:uid="{B7732E74-5E32-47C5-9255-120C3F735E80}"/>
    <cellStyle name="Nuovo 3 3" xfId="875" xr:uid="{00000000-0005-0000-0000-000000070000}"/>
    <cellStyle name="Nuovo 3 3 2" xfId="876" xr:uid="{00000000-0005-0000-0000-000001070000}"/>
    <cellStyle name="Nuovo 3 3 2 2" xfId="2169" xr:uid="{00000000-0005-0000-0000-000002070000}"/>
    <cellStyle name="Nuovo 3 3 3" xfId="4180" xr:uid="{9744309A-C547-42CE-8175-02E4C23E7535}"/>
    <cellStyle name="Nuovo 3 3 4" xfId="4181" xr:uid="{EFAD7141-6CE2-487E-9383-987D46DE267F}"/>
    <cellStyle name="Nuovo 3 4" xfId="2170" xr:uid="{00000000-0005-0000-0000-000003070000}"/>
    <cellStyle name="Nuovo 3 4 2" xfId="2171" xr:uid="{00000000-0005-0000-0000-000004070000}"/>
    <cellStyle name="Nuovo 3 5" xfId="2172" xr:uid="{00000000-0005-0000-0000-000005070000}"/>
    <cellStyle name="Nuovo 3 6" xfId="4182" xr:uid="{38791E31-885B-4766-B109-B252BEE0E935}"/>
    <cellStyle name="Nuovo 30" xfId="877" xr:uid="{00000000-0005-0000-0000-000006070000}"/>
    <cellStyle name="Nuovo 30 2" xfId="878" xr:uid="{00000000-0005-0000-0000-000007070000}"/>
    <cellStyle name="Nuovo 30 2 2" xfId="4183" xr:uid="{FDDDBA86-EDE1-4E4A-BF91-2E8C2901BE3C}"/>
    <cellStyle name="Nuovo 30 3" xfId="879" xr:uid="{00000000-0005-0000-0000-000008070000}"/>
    <cellStyle name="Nuovo 30 3 2" xfId="880" xr:uid="{00000000-0005-0000-0000-000009070000}"/>
    <cellStyle name="Nuovo 30 3 2 2" xfId="2173" xr:uid="{00000000-0005-0000-0000-00000A070000}"/>
    <cellStyle name="Nuovo 30 3 3" xfId="4184" xr:uid="{465EDB66-FB94-4FF7-8B14-18C1B4E6070A}"/>
    <cellStyle name="Nuovo 30 3 4" xfId="4185" xr:uid="{02347DE2-C03F-465F-A55C-73A80116BC11}"/>
    <cellStyle name="Nuovo 30 4" xfId="2174" xr:uid="{00000000-0005-0000-0000-00000B070000}"/>
    <cellStyle name="Nuovo 30 4 2" xfId="2175" xr:uid="{00000000-0005-0000-0000-00000C070000}"/>
    <cellStyle name="Nuovo 30 5" xfId="2176" xr:uid="{00000000-0005-0000-0000-00000D070000}"/>
    <cellStyle name="Nuovo 30 6" xfId="4186" xr:uid="{E3B22F56-BF24-467E-BF96-5333ECD8B194}"/>
    <cellStyle name="Nuovo 31" xfId="881" xr:uid="{00000000-0005-0000-0000-00000E070000}"/>
    <cellStyle name="Nuovo 31 2" xfId="882" xr:uid="{00000000-0005-0000-0000-00000F070000}"/>
    <cellStyle name="Nuovo 31 2 2" xfId="4187" xr:uid="{E9E1DCB1-4C5F-4D84-B38A-F351F78CC572}"/>
    <cellStyle name="Nuovo 31 3" xfId="883" xr:uid="{00000000-0005-0000-0000-000010070000}"/>
    <cellStyle name="Nuovo 31 3 2" xfId="884" xr:uid="{00000000-0005-0000-0000-000011070000}"/>
    <cellStyle name="Nuovo 31 3 2 2" xfId="2177" xr:uid="{00000000-0005-0000-0000-000012070000}"/>
    <cellStyle name="Nuovo 31 3 3" xfId="4188" xr:uid="{9037ED7C-BA02-401F-845D-0144FB6019FC}"/>
    <cellStyle name="Nuovo 31 3 4" xfId="4189" xr:uid="{B65D84CB-B22C-4FE3-806F-168847179C1E}"/>
    <cellStyle name="Nuovo 31 4" xfId="2178" xr:uid="{00000000-0005-0000-0000-000013070000}"/>
    <cellStyle name="Nuovo 31 4 2" xfId="2179" xr:uid="{00000000-0005-0000-0000-000014070000}"/>
    <cellStyle name="Nuovo 31 5" xfId="2180" xr:uid="{00000000-0005-0000-0000-000015070000}"/>
    <cellStyle name="Nuovo 31 6" xfId="4190" xr:uid="{1D018E73-AF8A-407F-873F-7FE11FCAD5A8}"/>
    <cellStyle name="Nuovo 32" xfId="885" xr:uid="{00000000-0005-0000-0000-000016070000}"/>
    <cellStyle name="Nuovo 32 2" xfId="886" xr:uid="{00000000-0005-0000-0000-000017070000}"/>
    <cellStyle name="Nuovo 32 2 2" xfId="4191" xr:uid="{8073B24D-5183-4C64-A33C-1EAB1CCE37F9}"/>
    <cellStyle name="Nuovo 32 3" xfId="887" xr:uid="{00000000-0005-0000-0000-000018070000}"/>
    <cellStyle name="Nuovo 32 3 2" xfId="888" xr:uid="{00000000-0005-0000-0000-000019070000}"/>
    <cellStyle name="Nuovo 32 3 2 2" xfId="2181" xr:uid="{00000000-0005-0000-0000-00001A070000}"/>
    <cellStyle name="Nuovo 32 3 3" xfId="4192" xr:uid="{BD37E39D-AB41-4F8B-BF68-5F6FBE80EE1A}"/>
    <cellStyle name="Nuovo 32 3 4" xfId="4193" xr:uid="{F612A47E-9F57-463F-AFC0-6F060DFC7345}"/>
    <cellStyle name="Nuovo 32 4" xfId="2182" xr:uid="{00000000-0005-0000-0000-00001B070000}"/>
    <cellStyle name="Nuovo 32 4 2" xfId="2183" xr:uid="{00000000-0005-0000-0000-00001C070000}"/>
    <cellStyle name="Nuovo 32 5" xfId="2184" xr:uid="{00000000-0005-0000-0000-00001D070000}"/>
    <cellStyle name="Nuovo 32 6" xfId="4194" xr:uid="{EE24F8B6-634D-49B3-B532-AEA4C0175AEF}"/>
    <cellStyle name="Nuovo 33" xfId="889" xr:uid="{00000000-0005-0000-0000-00001E070000}"/>
    <cellStyle name="Nuovo 33 2" xfId="890" xr:uid="{00000000-0005-0000-0000-00001F070000}"/>
    <cellStyle name="Nuovo 33 2 2" xfId="4195" xr:uid="{62ADB340-5E6B-4703-81F7-D70A6E1E35DC}"/>
    <cellStyle name="Nuovo 33 3" xfId="891" xr:uid="{00000000-0005-0000-0000-000020070000}"/>
    <cellStyle name="Nuovo 33 3 2" xfId="892" xr:uid="{00000000-0005-0000-0000-000021070000}"/>
    <cellStyle name="Nuovo 33 3 2 2" xfId="2185" xr:uid="{00000000-0005-0000-0000-000022070000}"/>
    <cellStyle name="Nuovo 33 3 3" xfId="4196" xr:uid="{9F85EC94-8A08-4689-A3AB-00452B12ECE7}"/>
    <cellStyle name="Nuovo 33 3 4" xfId="4197" xr:uid="{754AD26F-2146-4481-BF38-22CA85809A56}"/>
    <cellStyle name="Nuovo 33 4" xfId="2186" xr:uid="{00000000-0005-0000-0000-000023070000}"/>
    <cellStyle name="Nuovo 33 4 2" xfId="2187" xr:uid="{00000000-0005-0000-0000-000024070000}"/>
    <cellStyle name="Nuovo 33 5" xfId="2188" xr:uid="{00000000-0005-0000-0000-000025070000}"/>
    <cellStyle name="Nuovo 33 6" xfId="4198" xr:uid="{FBED8D55-7227-4078-840F-0D474F8727B7}"/>
    <cellStyle name="Nuovo 34" xfId="893" xr:uid="{00000000-0005-0000-0000-000026070000}"/>
    <cellStyle name="Nuovo 34 2" xfId="894" xr:uid="{00000000-0005-0000-0000-000027070000}"/>
    <cellStyle name="Nuovo 34 2 2" xfId="4199" xr:uid="{4760C67D-B602-4944-B63E-417E03357B6B}"/>
    <cellStyle name="Nuovo 34 3" xfId="895" xr:uid="{00000000-0005-0000-0000-000028070000}"/>
    <cellStyle name="Nuovo 34 3 2" xfId="896" xr:uid="{00000000-0005-0000-0000-000029070000}"/>
    <cellStyle name="Nuovo 34 3 2 2" xfId="2189" xr:uid="{00000000-0005-0000-0000-00002A070000}"/>
    <cellStyle name="Nuovo 34 3 3" xfId="4200" xr:uid="{D0EF8D5A-0058-465E-BCC6-BFEED23F1AF9}"/>
    <cellStyle name="Nuovo 34 3 4" xfId="4201" xr:uid="{3F8DD797-F9E4-468E-95F0-FC1E5EE53A73}"/>
    <cellStyle name="Nuovo 34 4" xfId="2190" xr:uid="{00000000-0005-0000-0000-00002B070000}"/>
    <cellStyle name="Nuovo 34 4 2" xfId="2191" xr:uid="{00000000-0005-0000-0000-00002C070000}"/>
    <cellStyle name="Nuovo 34 5" xfId="2192" xr:uid="{00000000-0005-0000-0000-00002D070000}"/>
    <cellStyle name="Nuovo 34 6" xfId="4202" xr:uid="{6F1E2B6F-DB7F-49B8-BFCE-7D6C72323D19}"/>
    <cellStyle name="Nuovo 35" xfId="897" xr:uid="{00000000-0005-0000-0000-00002E070000}"/>
    <cellStyle name="Nuovo 35 2" xfId="898" xr:uid="{00000000-0005-0000-0000-00002F070000}"/>
    <cellStyle name="Nuovo 35 2 2" xfId="4203" xr:uid="{3C68626D-0530-49F3-9A9F-8B05D0D1F455}"/>
    <cellStyle name="Nuovo 35 3" xfId="899" xr:uid="{00000000-0005-0000-0000-000030070000}"/>
    <cellStyle name="Nuovo 35 3 2" xfId="900" xr:uid="{00000000-0005-0000-0000-000031070000}"/>
    <cellStyle name="Nuovo 35 3 2 2" xfId="2193" xr:uid="{00000000-0005-0000-0000-000032070000}"/>
    <cellStyle name="Nuovo 35 3 3" xfId="4204" xr:uid="{D3ABC173-4E1D-4ED0-B63C-0D64734FEE24}"/>
    <cellStyle name="Nuovo 35 3 4" xfId="4205" xr:uid="{4D1924AE-1D26-48C5-89BA-E0C03E0815B4}"/>
    <cellStyle name="Nuovo 35 4" xfId="2194" xr:uid="{00000000-0005-0000-0000-000033070000}"/>
    <cellStyle name="Nuovo 35 4 2" xfId="2195" xr:uid="{00000000-0005-0000-0000-000034070000}"/>
    <cellStyle name="Nuovo 35 5" xfId="2196" xr:uid="{00000000-0005-0000-0000-000035070000}"/>
    <cellStyle name="Nuovo 35 6" xfId="4206" xr:uid="{A00A477E-7DA4-4521-8B51-E29DF5333F8A}"/>
    <cellStyle name="Nuovo 36" xfId="901" xr:uid="{00000000-0005-0000-0000-000036070000}"/>
    <cellStyle name="Nuovo 36 2" xfId="902" xr:uid="{00000000-0005-0000-0000-000037070000}"/>
    <cellStyle name="Nuovo 36 2 2" xfId="4207" xr:uid="{BAB3A3CA-3D4A-489D-AE94-AA1754033E98}"/>
    <cellStyle name="Nuovo 36 3" xfId="903" xr:uid="{00000000-0005-0000-0000-000038070000}"/>
    <cellStyle name="Nuovo 36 3 2" xfId="904" xr:uid="{00000000-0005-0000-0000-000039070000}"/>
    <cellStyle name="Nuovo 36 3 2 2" xfId="2197" xr:uid="{00000000-0005-0000-0000-00003A070000}"/>
    <cellStyle name="Nuovo 36 3 3" xfId="4208" xr:uid="{1A6BB515-873D-4047-B086-90A7F6DAD89A}"/>
    <cellStyle name="Nuovo 36 3 4" xfId="4209" xr:uid="{348D861D-3051-4B69-A74B-58B7624BB565}"/>
    <cellStyle name="Nuovo 36 4" xfId="2198" xr:uid="{00000000-0005-0000-0000-00003B070000}"/>
    <cellStyle name="Nuovo 36 4 2" xfId="2199" xr:uid="{00000000-0005-0000-0000-00003C070000}"/>
    <cellStyle name="Nuovo 36 5" xfId="2200" xr:uid="{00000000-0005-0000-0000-00003D070000}"/>
    <cellStyle name="Nuovo 36 6" xfId="4210" xr:uid="{9EB4B771-343D-4179-846D-2C6EB25139AB}"/>
    <cellStyle name="Nuovo 37" xfId="905" xr:uid="{00000000-0005-0000-0000-00003E070000}"/>
    <cellStyle name="Nuovo 37 2" xfId="906" xr:uid="{00000000-0005-0000-0000-00003F070000}"/>
    <cellStyle name="Nuovo 37 2 2" xfId="4211" xr:uid="{451C8C83-4265-4C80-897F-9F90B06ACB10}"/>
    <cellStyle name="Nuovo 37 3" xfId="907" xr:uid="{00000000-0005-0000-0000-000040070000}"/>
    <cellStyle name="Nuovo 37 3 2" xfId="908" xr:uid="{00000000-0005-0000-0000-000041070000}"/>
    <cellStyle name="Nuovo 37 3 2 2" xfId="2201" xr:uid="{00000000-0005-0000-0000-000042070000}"/>
    <cellStyle name="Nuovo 37 3 3" xfId="4212" xr:uid="{709C5631-21BA-463E-ABE6-53AAADF9E01E}"/>
    <cellStyle name="Nuovo 37 3 4" xfId="4213" xr:uid="{E14B18BF-3A3A-4791-B319-5A5A89AF164F}"/>
    <cellStyle name="Nuovo 37 4" xfId="2202" xr:uid="{00000000-0005-0000-0000-000043070000}"/>
    <cellStyle name="Nuovo 37 4 2" xfId="2203" xr:uid="{00000000-0005-0000-0000-000044070000}"/>
    <cellStyle name="Nuovo 37 5" xfId="2204" xr:uid="{00000000-0005-0000-0000-000045070000}"/>
    <cellStyle name="Nuovo 37 6" xfId="4214" xr:uid="{755877FC-1C24-4FEF-A1CD-1F4E95F8A063}"/>
    <cellStyle name="Nuovo 38" xfId="909" xr:uid="{00000000-0005-0000-0000-000046070000}"/>
    <cellStyle name="Nuovo 38 2" xfId="910" xr:uid="{00000000-0005-0000-0000-000047070000}"/>
    <cellStyle name="Nuovo 38 2 2" xfId="4215" xr:uid="{857CA0DB-A952-4D08-A180-C69C09EBF2FA}"/>
    <cellStyle name="Nuovo 38 3" xfId="911" xr:uid="{00000000-0005-0000-0000-000048070000}"/>
    <cellStyle name="Nuovo 38 3 2" xfId="912" xr:uid="{00000000-0005-0000-0000-000049070000}"/>
    <cellStyle name="Nuovo 38 3 2 2" xfId="2205" xr:uid="{00000000-0005-0000-0000-00004A070000}"/>
    <cellStyle name="Nuovo 38 3 3" xfId="4216" xr:uid="{8E2433B2-F028-445A-9123-AF98EDF70BD8}"/>
    <cellStyle name="Nuovo 38 3 4" xfId="4217" xr:uid="{2AB2AD28-91AE-46D4-AF6B-DC30B0D982D8}"/>
    <cellStyle name="Nuovo 38 4" xfId="2206" xr:uid="{00000000-0005-0000-0000-00004B070000}"/>
    <cellStyle name="Nuovo 38 4 2" xfId="2207" xr:uid="{00000000-0005-0000-0000-00004C070000}"/>
    <cellStyle name="Nuovo 38 5" xfId="2208" xr:uid="{00000000-0005-0000-0000-00004D070000}"/>
    <cellStyle name="Nuovo 38 6" xfId="4218" xr:uid="{8D70B16F-9F06-48CE-B7E4-B3E2D2BA6946}"/>
    <cellStyle name="Nuovo 39" xfId="913" xr:uid="{00000000-0005-0000-0000-00004E070000}"/>
    <cellStyle name="Nuovo 39 2" xfId="914" xr:uid="{00000000-0005-0000-0000-00004F070000}"/>
    <cellStyle name="Nuovo 39 2 2" xfId="4219" xr:uid="{BF9C7FF7-BD0C-441F-9DA4-F117A547FE12}"/>
    <cellStyle name="Nuovo 39 3" xfId="915" xr:uid="{00000000-0005-0000-0000-000050070000}"/>
    <cellStyle name="Nuovo 39 3 2" xfId="916" xr:uid="{00000000-0005-0000-0000-000051070000}"/>
    <cellStyle name="Nuovo 39 3 2 2" xfId="2209" xr:uid="{00000000-0005-0000-0000-000052070000}"/>
    <cellStyle name="Nuovo 39 3 3" xfId="4220" xr:uid="{84BD995A-CF21-444C-BEE3-8301AA9C3CB4}"/>
    <cellStyle name="Nuovo 39 3 4" xfId="4221" xr:uid="{06B3BC52-BED8-486D-894F-576CCD3B75FA}"/>
    <cellStyle name="Nuovo 39 4" xfId="2210" xr:uid="{00000000-0005-0000-0000-000053070000}"/>
    <cellStyle name="Nuovo 39 4 2" xfId="2211" xr:uid="{00000000-0005-0000-0000-000054070000}"/>
    <cellStyle name="Nuovo 39 5" xfId="2212" xr:uid="{00000000-0005-0000-0000-000055070000}"/>
    <cellStyle name="Nuovo 39 6" xfId="4222" xr:uid="{983A5BD4-589B-4E00-AFAF-446FEB0DF76C}"/>
    <cellStyle name="Nuovo 4" xfId="917" xr:uid="{00000000-0005-0000-0000-000056070000}"/>
    <cellStyle name="Nuovo 4 2" xfId="918" xr:uid="{00000000-0005-0000-0000-000057070000}"/>
    <cellStyle name="Nuovo 4 2 2" xfId="4223" xr:uid="{FCC138C4-366E-47A8-87F8-7E63EDD151A2}"/>
    <cellStyle name="Nuovo 4 3" xfId="919" xr:uid="{00000000-0005-0000-0000-000058070000}"/>
    <cellStyle name="Nuovo 4 3 2" xfId="920" xr:uid="{00000000-0005-0000-0000-000059070000}"/>
    <cellStyle name="Nuovo 4 3 2 2" xfId="2213" xr:uid="{00000000-0005-0000-0000-00005A070000}"/>
    <cellStyle name="Nuovo 4 3 3" xfId="4224" xr:uid="{5574D065-638B-4D74-B8E5-18B7E011A848}"/>
    <cellStyle name="Nuovo 4 3 4" xfId="4225" xr:uid="{F8DC0B41-B601-49DC-8830-DFCBEB854319}"/>
    <cellStyle name="Nuovo 4 4" xfId="2214" xr:uid="{00000000-0005-0000-0000-00005B070000}"/>
    <cellStyle name="Nuovo 4 4 2" xfId="2215" xr:uid="{00000000-0005-0000-0000-00005C070000}"/>
    <cellStyle name="Nuovo 4 5" xfId="2216" xr:uid="{00000000-0005-0000-0000-00005D070000}"/>
    <cellStyle name="Nuovo 4 6" xfId="4226" xr:uid="{C431B80A-2152-4ED3-9A4F-8782E172FAD0}"/>
    <cellStyle name="Nuovo 40" xfId="921" xr:uid="{00000000-0005-0000-0000-00005E070000}"/>
    <cellStyle name="Nuovo 40 2" xfId="922" xr:uid="{00000000-0005-0000-0000-00005F070000}"/>
    <cellStyle name="Nuovo 40 2 2" xfId="4227" xr:uid="{F2C6464D-D72D-4FEC-80EE-67679F85F15C}"/>
    <cellStyle name="Nuovo 40 3" xfId="923" xr:uid="{00000000-0005-0000-0000-000060070000}"/>
    <cellStyle name="Nuovo 40 3 2" xfId="924" xr:uid="{00000000-0005-0000-0000-000061070000}"/>
    <cellStyle name="Nuovo 40 3 2 2" xfId="2217" xr:uid="{00000000-0005-0000-0000-000062070000}"/>
    <cellStyle name="Nuovo 40 3 3" xfId="4228" xr:uid="{9D55557E-02EB-43F2-8E75-AE93BAEA0100}"/>
    <cellStyle name="Nuovo 40 3 4" xfId="4229" xr:uid="{B1FDBF2D-E656-426E-97B4-F901BE4B45F3}"/>
    <cellStyle name="Nuovo 40 4" xfId="2218" xr:uid="{00000000-0005-0000-0000-000063070000}"/>
    <cellStyle name="Nuovo 40 4 2" xfId="2219" xr:uid="{00000000-0005-0000-0000-000064070000}"/>
    <cellStyle name="Nuovo 40 5" xfId="2220" xr:uid="{00000000-0005-0000-0000-000065070000}"/>
    <cellStyle name="Nuovo 40 6" xfId="4230" xr:uid="{B86B75D1-C360-480C-91C7-B9FA73136C2E}"/>
    <cellStyle name="Nuovo 41" xfId="925" xr:uid="{00000000-0005-0000-0000-000066070000}"/>
    <cellStyle name="Nuovo 41 2" xfId="926" xr:uid="{00000000-0005-0000-0000-000067070000}"/>
    <cellStyle name="Nuovo 41 2 2" xfId="4231" xr:uid="{47F07A4F-570A-42E1-B5AE-FF8155903F97}"/>
    <cellStyle name="Nuovo 41 3" xfId="927" xr:uid="{00000000-0005-0000-0000-000068070000}"/>
    <cellStyle name="Nuovo 41 3 2" xfId="928" xr:uid="{00000000-0005-0000-0000-000069070000}"/>
    <cellStyle name="Nuovo 41 3 2 2" xfId="2221" xr:uid="{00000000-0005-0000-0000-00006A070000}"/>
    <cellStyle name="Nuovo 41 3 3" xfId="4232" xr:uid="{D662131F-5360-44BD-B5DA-E1DC1C354A71}"/>
    <cellStyle name="Nuovo 41 3 4" xfId="4233" xr:uid="{1E350850-1D2C-4188-B57A-68067EDA607A}"/>
    <cellStyle name="Nuovo 41 4" xfId="2222" xr:uid="{00000000-0005-0000-0000-00006B070000}"/>
    <cellStyle name="Nuovo 41 4 2" xfId="2223" xr:uid="{00000000-0005-0000-0000-00006C070000}"/>
    <cellStyle name="Nuovo 41 5" xfId="2224" xr:uid="{00000000-0005-0000-0000-00006D070000}"/>
    <cellStyle name="Nuovo 41 6" xfId="4234" xr:uid="{B50168E3-ED89-4D6F-9970-96210F30D562}"/>
    <cellStyle name="Nuovo 42" xfId="929" xr:uid="{00000000-0005-0000-0000-00006E070000}"/>
    <cellStyle name="Nuovo 42 2" xfId="930" xr:uid="{00000000-0005-0000-0000-00006F070000}"/>
    <cellStyle name="Nuovo 42 2 2" xfId="4235" xr:uid="{E983E35F-B760-4232-8485-B35E3A0B314F}"/>
    <cellStyle name="Nuovo 42 3" xfId="931" xr:uid="{00000000-0005-0000-0000-000070070000}"/>
    <cellStyle name="Nuovo 42 3 2" xfId="932" xr:uid="{00000000-0005-0000-0000-000071070000}"/>
    <cellStyle name="Nuovo 42 3 2 2" xfId="2225" xr:uid="{00000000-0005-0000-0000-000072070000}"/>
    <cellStyle name="Nuovo 42 3 3" xfId="4236" xr:uid="{E383CD04-E6AC-4A24-9C9C-944607354ADF}"/>
    <cellStyle name="Nuovo 42 3 4" xfId="4237" xr:uid="{186D1FFC-3361-4697-A5B2-B054656489ED}"/>
    <cellStyle name="Nuovo 42 4" xfId="2226" xr:uid="{00000000-0005-0000-0000-000073070000}"/>
    <cellStyle name="Nuovo 42 4 2" xfId="2227" xr:uid="{00000000-0005-0000-0000-000074070000}"/>
    <cellStyle name="Nuovo 42 5" xfId="2228" xr:uid="{00000000-0005-0000-0000-000075070000}"/>
    <cellStyle name="Nuovo 42 6" xfId="4238" xr:uid="{FD1B599A-9539-4DB2-96AA-B6E53B61EDBD}"/>
    <cellStyle name="Nuovo 43" xfId="933" xr:uid="{00000000-0005-0000-0000-000076070000}"/>
    <cellStyle name="Nuovo 43 2" xfId="934" xr:uid="{00000000-0005-0000-0000-000077070000}"/>
    <cellStyle name="Nuovo 43 2 2" xfId="4239" xr:uid="{F58D121A-CAED-4167-B93F-F720212665F9}"/>
    <cellStyle name="Nuovo 43 3" xfId="935" xr:uid="{00000000-0005-0000-0000-000078070000}"/>
    <cellStyle name="Nuovo 43 3 2" xfId="936" xr:uid="{00000000-0005-0000-0000-000079070000}"/>
    <cellStyle name="Nuovo 43 3 2 2" xfId="2229" xr:uid="{00000000-0005-0000-0000-00007A070000}"/>
    <cellStyle name="Nuovo 43 3 3" xfId="4240" xr:uid="{60C1BE02-10F5-414A-AD7C-02D87E30FDC6}"/>
    <cellStyle name="Nuovo 43 3 4" xfId="4241" xr:uid="{1395E531-5F25-4717-A8AD-37407DC09562}"/>
    <cellStyle name="Nuovo 43 4" xfId="2230" xr:uid="{00000000-0005-0000-0000-00007B070000}"/>
    <cellStyle name="Nuovo 43 4 2" xfId="2231" xr:uid="{00000000-0005-0000-0000-00007C070000}"/>
    <cellStyle name="Nuovo 43 5" xfId="2232" xr:uid="{00000000-0005-0000-0000-00007D070000}"/>
    <cellStyle name="Nuovo 43 6" xfId="4242" xr:uid="{E49E4BD8-4582-4D5D-8EC1-8DC7BA72CDD2}"/>
    <cellStyle name="Nuovo 44" xfId="937" xr:uid="{00000000-0005-0000-0000-00007E070000}"/>
    <cellStyle name="Nuovo 44 2" xfId="938" xr:uid="{00000000-0005-0000-0000-00007F070000}"/>
    <cellStyle name="Nuovo 44 2 2" xfId="4243" xr:uid="{725E2A75-4E69-4022-A8F2-DC2F4886D07F}"/>
    <cellStyle name="Nuovo 44 3" xfId="939" xr:uid="{00000000-0005-0000-0000-000080070000}"/>
    <cellStyle name="Nuovo 44 3 2" xfId="940" xr:uid="{00000000-0005-0000-0000-000081070000}"/>
    <cellStyle name="Nuovo 44 3 2 2" xfId="2233" xr:uid="{00000000-0005-0000-0000-000082070000}"/>
    <cellStyle name="Nuovo 44 3 3" xfId="4244" xr:uid="{1442BC76-35CB-4B68-9136-1160ABA90BE2}"/>
    <cellStyle name="Nuovo 44 3 4" xfId="4245" xr:uid="{C416F728-FC04-462E-98EE-9FF7C36164B7}"/>
    <cellStyle name="Nuovo 44 4" xfId="2234" xr:uid="{00000000-0005-0000-0000-000083070000}"/>
    <cellStyle name="Nuovo 44 4 2" xfId="2235" xr:uid="{00000000-0005-0000-0000-000084070000}"/>
    <cellStyle name="Nuovo 44 5" xfId="2236" xr:uid="{00000000-0005-0000-0000-000085070000}"/>
    <cellStyle name="Nuovo 44 6" xfId="4246" xr:uid="{551B11CE-2F5D-4A4E-85E5-B9BA6FA0AD87}"/>
    <cellStyle name="Nuovo 45" xfId="941" xr:uid="{00000000-0005-0000-0000-000086070000}"/>
    <cellStyle name="Nuovo 45 2" xfId="4247" xr:uid="{51B4E3DC-427A-4DD9-8464-9980F714BA31}"/>
    <cellStyle name="Nuovo 46" xfId="942" xr:uid="{00000000-0005-0000-0000-000087070000}"/>
    <cellStyle name="Nuovo 46 2" xfId="943" xr:uid="{00000000-0005-0000-0000-000088070000}"/>
    <cellStyle name="Nuovo 46 2 2" xfId="2237" xr:uid="{00000000-0005-0000-0000-000089070000}"/>
    <cellStyle name="Nuovo 46 3" xfId="4248" xr:uid="{A95D3D39-4DC9-4775-81EB-EDF330EE94AC}"/>
    <cellStyle name="Nuovo 46 4" xfId="4249" xr:uid="{74D4AFBE-8B66-454D-B78A-7016B6B581AA}"/>
    <cellStyle name="Nuovo 47" xfId="2238" xr:uid="{00000000-0005-0000-0000-00008A070000}"/>
    <cellStyle name="Nuovo 47 2" xfId="2239" xr:uid="{00000000-0005-0000-0000-00008B070000}"/>
    <cellStyle name="Nuovo 48" xfId="2240" xr:uid="{00000000-0005-0000-0000-00008C070000}"/>
    <cellStyle name="Nuovo 49" xfId="4250" xr:uid="{D584F898-B09F-4EE0-BA51-80009E1C7D50}"/>
    <cellStyle name="Nuovo 5" xfId="944" xr:uid="{00000000-0005-0000-0000-00008D070000}"/>
    <cellStyle name="Nuovo 5 2" xfId="945" xr:uid="{00000000-0005-0000-0000-00008E070000}"/>
    <cellStyle name="Nuovo 5 2 2" xfId="4251" xr:uid="{C9D2D1BE-103A-4ABA-BD46-8DB596B4AEBC}"/>
    <cellStyle name="Nuovo 5 3" xfId="946" xr:uid="{00000000-0005-0000-0000-00008F070000}"/>
    <cellStyle name="Nuovo 5 3 2" xfId="947" xr:uid="{00000000-0005-0000-0000-000090070000}"/>
    <cellStyle name="Nuovo 5 3 2 2" xfId="2241" xr:uid="{00000000-0005-0000-0000-000091070000}"/>
    <cellStyle name="Nuovo 5 3 3" xfId="4252" xr:uid="{1EBC5A5F-FCDC-4CEA-BC01-804D469B4A94}"/>
    <cellStyle name="Nuovo 5 3 4" xfId="4253" xr:uid="{646838B4-BA06-47DF-8AA6-417C13BD827C}"/>
    <cellStyle name="Nuovo 5 4" xfId="2242" xr:uid="{00000000-0005-0000-0000-000092070000}"/>
    <cellStyle name="Nuovo 5 4 2" xfId="2243" xr:uid="{00000000-0005-0000-0000-000093070000}"/>
    <cellStyle name="Nuovo 5 5" xfId="2244" xr:uid="{00000000-0005-0000-0000-000094070000}"/>
    <cellStyle name="Nuovo 5 6" xfId="4254" xr:uid="{2B6B3E87-CB89-4B76-A64C-941635A9A278}"/>
    <cellStyle name="Nuovo 6" xfId="948" xr:uid="{00000000-0005-0000-0000-000095070000}"/>
    <cellStyle name="Nuovo 6 2" xfId="949" xr:uid="{00000000-0005-0000-0000-000096070000}"/>
    <cellStyle name="Nuovo 6 2 2" xfId="4255" xr:uid="{A16280CF-C1D4-4D43-9678-4CB49D308F39}"/>
    <cellStyle name="Nuovo 6 3" xfId="950" xr:uid="{00000000-0005-0000-0000-000097070000}"/>
    <cellStyle name="Nuovo 6 3 2" xfId="951" xr:uid="{00000000-0005-0000-0000-000098070000}"/>
    <cellStyle name="Nuovo 6 3 2 2" xfId="2245" xr:uid="{00000000-0005-0000-0000-000099070000}"/>
    <cellStyle name="Nuovo 6 3 3" xfId="4256" xr:uid="{7EB22C18-A38E-4F93-B665-29C8D5D77733}"/>
    <cellStyle name="Nuovo 6 3 4" xfId="4257" xr:uid="{9B83DCD6-2BEA-429B-AAED-A8F73C5D282E}"/>
    <cellStyle name="Nuovo 6 4" xfId="2246" xr:uid="{00000000-0005-0000-0000-00009A070000}"/>
    <cellStyle name="Nuovo 6 4 2" xfId="2247" xr:uid="{00000000-0005-0000-0000-00009B070000}"/>
    <cellStyle name="Nuovo 6 5" xfId="2248" xr:uid="{00000000-0005-0000-0000-00009C070000}"/>
    <cellStyle name="Nuovo 6 6" xfId="4258" xr:uid="{4BFB4BF1-0EB4-4082-BB69-B8A50C280552}"/>
    <cellStyle name="Nuovo 7" xfId="952" xr:uid="{00000000-0005-0000-0000-00009D070000}"/>
    <cellStyle name="Nuovo 7 2" xfId="953" xr:uid="{00000000-0005-0000-0000-00009E070000}"/>
    <cellStyle name="Nuovo 7 2 2" xfId="4259" xr:uid="{A18CFF9B-3E30-408B-8959-FC08DDCCC841}"/>
    <cellStyle name="Nuovo 7 3" xfId="954" xr:uid="{00000000-0005-0000-0000-00009F070000}"/>
    <cellStyle name="Nuovo 7 3 2" xfId="955" xr:uid="{00000000-0005-0000-0000-0000A0070000}"/>
    <cellStyle name="Nuovo 7 3 2 2" xfId="2249" xr:uid="{00000000-0005-0000-0000-0000A1070000}"/>
    <cellStyle name="Nuovo 7 3 3" xfId="4260" xr:uid="{1D8F7DD5-D19C-49C4-B565-7EA6012AF29A}"/>
    <cellStyle name="Nuovo 7 3 4" xfId="4261" xr:uid="{BB9B5E1E-25C1-41E7-8460-057039421166}"/>
    <cellStyle name="Nuovo 7 4" xfId="2250" xr:uid="{00000000-0005-0000-0000-0000A2070000}"/>
    <cellStyle name="Nuovo 7 4 2" xfId="2251" xr:uid="{00000000-0005-0000-0000-0000A3070000}"/>
    <cellStyle name="Nuovo 7 5" xfId="2252" xr:uid="{00000000-0005-0000-0000-0000A4070000}"/>
    <cellStyle name="Nuovo 7 6" xfId="4262" xr:uid="{48B2D8B1-6E01-43EF-9F92-21446BD5348B}"/>
    <cellStyle name="Nuovo 8" xfId="956" xr:uid="{00000000-0005-0000-0000-0000A5070000}"/>
    <cellStyle name="Nuovo 8 2" xfId="957" xr:uid="{00000000-0005-0000-0000-0000A6070000}"/>
    <cellStyle name="Nuovo 8 2 2" xfId="4263" xr:uid="{0557C983-A97E-48DB-82E8-9889A9AE4B81}"/>
    <cellStyle name="Nuovo 8 3" xfId="958" xr:uid="{00000000-0005-0000-0000-0000A7070000}"/>
    <cellStyle name="Nuovo 8 3 2" xfId="959" xr:uid="{00000000-0005-0000-0000-0000A8070000}"/>
    <cellStyle name="Nuovo 8 3 2 2" xfId="2253" xr:uid="{00000000-0005-0000-0000-0000A9070000}"/>
    <cellStyle name="Nuovo 8 3 3" xfId="4264" xr:uid="{98EB0646-F80A-4B37-ACE4-F8CA8FD2ABD0}"/>
    <cellStyle name="Nuovo 8 3 4" xfId="4265" xr:uid="{C6D261C3-4162-4C07-BBEA-2E0CBAEC3DAE}"/>
    <cellStyle name="Nuovo 8 4" xfId="2254" xr:uid="{00000000-0005-0000-0000-0000AA070000}"/>
    <cellStyle name="Nuovo 8 4 2" xfId="2255" xr:uid="{00000000-0005-0000-0000-0000AB070000}"/>
    <cellStyle name="Nuovo 8 5" xfId="2256" xr:uid="{00000000-0005-0000-0000-0000AC070000}"/>
    <cellStyle name="Nuovo 8 6" xfId="4266" xr:uid="{62832EDB-E12B-49BA-A4E4-AC88F202EDC6}"/>
    <cellStyle name="Nuovo 9" xfId="960" xr:uid="{00000000-0005-0000-0000-0000AD070000}"/>
    <cellStyle name="Nuovo 9 2" xfId="961" xr:uid="{00000000-0005-0000-0000-0000AE070000}"/>
    <cellStyle name="Nuovo 9 2 2" xfId="4267" xr:uid="{0515F40D-5790-4E64-9041-F42946477797}"/>
    <cellStyle name="Nuovo 9 3" xfId="962" xr:uid="{00000000-0005-0000-0000-0000AF070000}"/>
    <cellStyle name="Nuovo 9 3 2" xfId="963" xr:uid="{00000000-0005-0000-0000-0000B0070000}"/>
    <cellStyle name="Nuovo 9 3 2 2" xfId="2257" xr:uid="{00000000-0005-0000-0000-0000B1070000}"/>
    <cellStyle name="Nuovo 9 3 3" xfId="4268" xr:uid="{07640148-ECD8-4142-8CC5-28D875F382CD}"/>
    <cellStyle name="Nuovo 9 3 4" xfId="4269" xr:uid="{F7A607BC-E8A0-40E4-9A85-0C1205978F47}"/>
    <cellStyle name="Nuovo 9 4" xfId="2258" xr:uid="{00000000-0005-0000-0000-0000B2070000}"/>
    <cellStyle name="Nuovo 9 4 2" xfId="2259" xr:uid="{00000000-0005-0000-0000-0000B3070000}"/>
    <cellStyle name="Nuovo 9 5" xfId="2260" xr:uid="{00000000-0005-0000-0000-0000B4070000}"/>
    <cellStyle name="Nuovo 9 6" xfId="4270" xr:uid="{B2F955AB-3A64-4B07-8A37-6CF034E9843C}"/>
    <cellStyle name="Output 2" xfId="964" xr:uid="{00000000-0005-0000-0000-0000B5070000}"/>
    <cellStyle name="Output 2 2" xfId="965" xr:uid="{00000000-0005-0000-0000-0000B6070000}"/>
    <cellStyle name="Output 2 2 2" xfId="2261" xr:uid="{00000000-0005-0000-0000-0000B7070000}"/>
    <cellStyle name="Output 2 3" xfId="2262" xr:uid="{00000000-0005-0000-0000-0000B8070000}"/>
    <cellStyle name="Output 3" xfId="966" xr:uid="{00000000-0005-0000-0000-0000B9070000}"/>
    <cellStyle name="Output 3 2" xfId="2263" xr:uid="{00000000-0005-0000-0000-0000BA070000}"/>
    <cellStyle name="Output 3 2 2" xfId="4271" xr:uid="{842EFEF2-FB51-42F1-A44C-0AB70BAEADAB}"/>
    <cellStyle name="Percen - Type1" xfId="967" xr:uid="{00000000-0005-0000-0000-0000BB070000}"/>
    <cellStyle name="Percent" xfId="968" builtinId="5"/>
    <cellStyle name="Percent 2" xfId="969" xr:uid="{00000000-0005-0000-0000-0000BD070000}"/>
    <cellStyle name="Percent 2 2" xfId="970" xr:uid="{00000000-0005-0000-0000-0000BE070000}"/>
    <cellStyle name="Percent 2 2 2" xfId="2264" xr:uid="{00000000-0005-0000-0000-0000BF070000}"/>
    <cellStyle name="Percent 2 2 3" xfId="2265" xr:uid="{00000000-0005-0000-0000-0000C0070000}"/>
    <cellStyle name="Percent 2 2 3 2" xfId="2266" xr:uid="{00000000-0005-0000-0000-0000C1070000}"/>
    <cellStyle name="Percent 2 2 4" xfId="2267" xr:uid="{00000000-0005-0000-0000-0000C2070000}"/>
    <cellStyle name="Percent 2 3" xfId="2268" xr:uid="{00000000-0005-0000-0000-0000C3070000}"/>
    <cellStyle name="Percent 2 3 2" xfId="2269" xr:uid="{00000000-0005-0000-0000-0000C4070000}"/>
    <cellStyle name="Percent 3" xfId="971" xr:uid="{00000000-0005-0000-0000-0000C5070000}"/>
    <cellStyle name="Percent 3 2" xfId="972" xr:uid="{00000000-0005-0000-0000-0000C6070000}"/>
    <cellStyle name="Percent 3 3" xfId="973" xr:uid="{00000000-0005-0000-0000-0000C7070000}"/>
    <cellStyle name="Percent 3 3 2" xfId="2270" xr:uid="{00000000-0005-0000-0000-0000C8070000}"/>
    <cellStyle name="Percent 3 3 2 2" xfId="2271" xr:uid="{00000000-0005-0000-0000-0000C9070000}"/>
    <cellStyle name="Percent 3 3 3" xfId="4272" xr:uid="{D1A584F2-1BB1-4950-830C-9E5C2F5A2B90}"/>
    <cellStyle name="Percent 3 3 4" xfId="4273" xr:uid="{768DAE1E-6339-4415-87C6-0250EB247B4A}"/>
    <cellStyle name="Percent 3 4" xfId="2272" xr:uid="{00000000-0005-0000-0000-0000CA070000}"/>
    <cellStyle name="Percent 3 4 2" xfId="2273" xr:uid="{00000000-0005-0000-0000-0000CB070000}"/>
    <cellStyle name="Percent 4" xfId="2274" xr:uid="{00000000-0005-0000-0000-0000CC070000}"/>
    <cellStyle name="Percent 5" xfId="2275" xr:uid="{00000000-0005-0000-0000-0000CD070000}"/>
    <cellStyle name="Percentuale 10" xfId="974" xr:uid="{00000000-0005-0000-0000-0000CE070000}"/>
    <cellStyle name="Percentuale 10 2" xfId="975" xr:uid="{00000000-0005-0000-0000-0000CF070000}"/>
    <cellStyle name="Percentuale 10 2 2" xfId="4274" xr:uid="{39BCB8B2-FCB9-4C82-9A5D-BE1D03B8E592}"/>
    <cellStyle name="Percentuale 10 3" xfId="976" xr:uid="{00000000-0005-0000-0000-0000D0070000}"/>
    <cellStyle name="Percentuale 10 3 2" xfId="977" xr:uid="{00000000-0005-0000-0000-0000D1070000}"/>
    <cellStyle name="Percentuale 10 3 2 2" xfId="2276" xr:uid="{00000000-0005-0000-0000-0000D2070000}"/>
    <cellStyle name="Percentuale 10 3 3" xfId="4275" xr:uid="{56DC984E-2C46-4C9E-B3FC-C485EF4F5400}"/>
    <cellStyle name="Percentuale 10 3 4" xfId="4276" xr:uid="{764F49AA-8220-4A6F-A3C9-EDBB7EE07980}"/>
    <cellStyle name="Percentuale 10 4" xfId="2277" xr:uid="{00000000-0005-0000-0000-0000D3070000}"/>
    <cellStyle name="Percentuale 10 4 2" xfId="2278" xr:uid="{00000000-0005-0000-0000-0000D4070000}"/>
    <cellStyle name="Percentuale 10 5" xfId="2279" xr:uid="{00000000-0005-0000-0000-0000D5070000}"/>
    <cellStyle name="Percentuale 10 6" xfId="4277" xr:uid="{A028B1D7-AA1A-466E-9AE8-1E4FB82CCB4B}"/>
    <cellStyle name="Percentuale 11" xfId="978" xr:uid="{00000000-0005-0000-0000-0000D6070000}"/>
    <cellStyle name="Percentuale 11 2" xfId="979" xr:uid="{00000000-0005-0000-0000-0000D7070000}"/>
    <cellStyle name="Percentuale 11 2 2" xfId="4278" xr:uid="{5D1BD082-A620-4A4A-9176-08B178CC8C13}"/>
    <cellStyle name="Percentuale 11 3" xfId="980" xr:uid="{00000000-0005-0000-0000-0000D8070000}"/>
    <cellStyle name="Percentuale 11 3 2" xfId="981" xr:uid="{00000000-0005-0000-0000-0000D9070000}"/>
    <cellStyle name="Percentuale 11 3 2 2" xfId="2280" xr:uid="{00000000-0005-0000-0000-0000DA070000}"/>
    <cellStyle name="Percentuale 11 3 3" xfId="4279" xr:uid="{6C65DE3F-381D-444B-86BC-9FA9F8266DA0}"/>
    <cellStyle name="Percentuale 11 3 4" xfId="4280" xr:uid="{40615840-9947-4D02-8B04-B0A9B2DD6E0C}"/>
    <cellStyle name="Percentuale 11 4" xfId="2281" xr:uid="{00000000-0005-0000-0000-0000DB070000}"/>
    <cellStyle name="Percentuale 11 4 2" xfId="2282" xr:uid="{00000000-0005-0000-0000-0000DC070000}"/>
    <cellStyle name="Percentuale 11 5" xfId="2283" xr:uid="{00000000-0005-0000-0000-0000DD070000}"/>
    <cellStyle name="Percentuale 11 6" xfId="4281" xr:uid="{E4A69DDD-E4A7-47EC-8803-46270AE48339}"/>
    <cellStyle name="Percentuale 12" xfId="982" xr:uid="{00000000-0005-0000-0000-0000DE070000}"/>
    <cellStyle name="Percentuale 12 2" xfId="983" xr:uid="{00000000-0005-0000-0000-0000DF070000}"/>
    <cellStyle name="Percentuale 12 2 2" xfId="4282" xr:uid="{BE677AFB-96FF-43CD-A658-A16D1E66D8A4}"/>
    <cellStyle name="Percentuale 12 3" xfId="984" xr:uid="{00000000-0005-0000-0000-0000E0070000}"/>
    <cellStyle name="Percentuale 12 3 2" xfId="985" xr:uid="{00000000-0005-0000-0000-0000E1070000}"/>
    <cellStyle name="Percentuale 12 3 2 2" xfId="2284" xr:uid="{00000000-0005-0000-0000-0000E2070000}"/>
    <cellStyle name="Percentuale 12 3 3" xfId="4283" xr:uid="{25C4BBA1-F3D0-4E18-B2D8-ACA6D3DED9FF}"/>
    <cellStyle name="Percentuale 12 3 4" xfId="4284" xr:uid="{9D075CE4-5150-48DD-846E-109A88DFB1EE}"/>
    <cellStyle name="Percentuale 12 4" xfId="2285" xr:uid="{00000000-0005-0000-0000-0000E3070000}"/>
    <cellStyle name="Percentuale 12 4 2" xfId="2286" xr:uid="{00000000-0005-0000-0000-0000E4070000}"/>
    <cellStyle name="Percentuale 12 5" xfId="2287" xr:uid="{00000000-0005-0000-0000-0000E5070000}"/>
    <cellStyle name="Percentuale 12 6" xfId="4285" xr:uid="{1B474F75-1463-429B-8B6C-3B104A6FF5C8}"/>
    <cellStyle name="Percentuale 13" xfId="986" xr:uid="{00000000-0005-0000-0000-0000E6070000}"/>
    <cellStyle name="Percentuale 13 2" xfId="987" xr:uid="{00000000-0005-0000-0000-0000E7070000}"/>
    <cellStyle name="Percentuale 13 2 2" xfId="4286" xr:uid="{3E81DE9F-9A5D-45BE-A009-1D72EFA31886}"/>
    <cellStyle name="Percentuale 13 3" xfId="988" xr:uid="{00000000-0005-0000-0000-0000E8070000}"/>
    <cellStyle name="Percentuale 13 3 2" xfId="989" xr:uid="{00000000-0005-0000-0000-0000E9070000}"/>
    <cellStyle name="Percentuale 13 3 2 2" xfId="2288" xr:uid="{00000000-0005-0000-0000-0000EA070000}"/>
    <cellStyle name="Percentuale 13 3 3" xfId="4287" xr:uid="{A17B56E9-5C5C-4951-818E-CB71D7811CEB}"/>
    <cellStyle name="Percentuale 13 3 4" xfId="4288" xr:uid="{AE2DE5A2-130F-4C8F-9F41-64265A15728F}"/>
    <cellStyle name="Percentuale 13 4" xfId="2289" xr:uid="{00000000-0005-0000-0000-0000EB070000}"/>
    <cellStyle name="Percentuale 13 4 2" xfId="2290" xr:uid="{00000000-0005-0000-0000-0000EC070000}"/>
    <cellStyle name="Percentuale 13 5" xfId="2291" xr:uid="{00000000-0005-0000-0000-0000ED070000}"/>
    <cellStyle name="Percentuale 13 6" xfId="4289" xr:uid="{FE2019E6-7996-4B4D-A9AC-843051272977}"/>
    <cellStyle name="Percentuale 14" xfId="990" xr:uid="{00000000-0005-0000-0000-0000EE070000}"/>
    <cellStyle name="Percentuale 14 2" xfId="991" xr:uid="{00000000-0005-0000-0000-0000EF070000}"/>
    <cellStyle name="Percentuale 14 2 2" xfId="4290" xr:uid="{A24B67C0-A369-45C9-A12B-6B7C0CC4D7B0}"/>
    <cellStyle name="Percentuale 14 3" xfId="992" xr:uid="{00000000-0005-0000-0000-0000F0070000}"/>
    <cellStyle name="Percentuale 14 3 2" xfId="993" xr:uid="{00000000-0005-0000-0000-0000F1070000}"/>
    <cellStyle name="Percentuale 14 3 2 2" xfId="2292" xr:uid="{00000000-0005-0000-0000-0000F2070000}"/>
    <cellStyle name="Percentuale 14 3 3" xfId="4291" xr:uid="{D14B0D05-D337-47D6-8ECE-359B3FC7840F}"/>
    <cellStyle name="Percentuale 14 3 4" xfId="4292" xr:uid="{D98BC1E2-DE09-41DC-8329-E29219727C8E}"/>
    <cellStyle name="Percentuale 14 4" xfId="2293" xr:uid="{00000000-0005-0000-0000-0000F3070000}"/>
    <cellStyle name="Percentuale 14 4 2" xfId="2294" xr:uid="{00000000-0005-0000-0000-0000F4070000}"/>
    <cellStyle name="Percentuale 14 5" xfId="2295" xr:uid="{00000000-0005-0000-0000-0000F5070000}"/>
    <cellStyle name="Percentuale 14 6" xfId="4293" xr:uid="{9B05C7E9-5E19-4FFA-B096-3EC00D6FD146}"/>
    <cellStyle name="Percentuale 15" xfId="994" xr:uid="{00000000-0005-0000-0000-0000F6070000}"/>
    <cellStyle name="Percentuale 15 2" xfId="995" xr:uid="{00000000-0005-0000-0000-0000F7070000}"/>
    <cellStyle name="Percentuale 15 2 2" xfId="4294" xr:uid="{43242DA0-D136-4308-90A8-F1B031FCC2CC}"/>
    <cellStyle name="Percentuale 15 3" xfId="996" xr:uid="{00000000-0005-0000-0000-0000F8070000}"/>
    <cellStyle name="Percentuale 15 3 2" xfId="997" xr:uid="{00000000-0005-0000-0000-0000F9070000}"/>
    <cellStyle name="Percentuale 15 3 2 2" xfId="2296" xr:uid="{00000000-0005-0000-0000-0000FA070000}"/>
    <cellStyle name="Percentuale 15 3 3" xfId="4295" xr:uid="{73C5C2B4-D700-4F4F-A83F-90D827BA0BD0}"/>
    <cellStyle name="Percentuale 15 3 4" xfId="4296" xr:uid="{7CF19E3B-2E55-4257-BDD1-5D458B11A8BE}"/>
    <cellStyle name="Percentuale 15 4" xfId="2297" xr:uid="{00000000-0005-0000-0000-0000FB070000}"/>
    <cellStyle name="Percentuale 15 4 2" xfId="2298" xr:uid="{00000000-0005-0000-0000-0000FC070000}"/>
    <cellStyle name="Percentuale 15 5" xfId="2299" xr:uid="{00000000-0005-0000-0000-0000FD070000}"/>
    <cellStyle name="Percentuale 15 6" xfId="4297" xr:uid="{4002C3B1-580B-4A98-B30C-2043FCD3CEF9}"/>
    <cellStyle name="Percentuale 16" xfId="998" xr:uid="{00000000-0005-0000-0000-0000FE070000}"/>
    <cellStyle name="Percentuale 16 2" xfId="999" xr:uid="{00000000-0005-0000-0000-0000FF070000}"/>
    <cellStyle name="Percentuale 16 2 2" xfId="4298" xr:uid="{B5746CE2-CE53-4D9B-8202-5892DDA81895}"/>
    <cellStyle name="Percentuale 16 3" xfId="1000" xr:uid="{00000000-0005-0000-0000-000000080000}"/>
    <cellStyle name="Percentuale 16 3 2" xfId="1001" xr:uid="{00000000-0005-0000-0000-000001080000}"/>
    <cellStyle name="Percentuale 16 3 2 2" xfId="2300" xr:uid="{00000000-0005-0000-0000-000002080000}"/>
    <cellStyle name="Percentuale 16 3 3" xfId="4299" xr:uid="{56F89B6D-57DA-48F9-96E6-0CE47180B1E4}"/>
    <cellStyle name="Percentuale 16 3 4" xfId="4300" xr:uid="{E49952B0-787F-4084-8F94-27158F8BBB59}"/>
    <cellStyle name="Percentuale 16 4" xfId="2301" xr:uid="{00000000-0005-0000-0000-000003080000}"/>
    <cellStyle name="Percentuale 16 4 2" xfId="2302" xr:uid="{00000000-0005-0000-0000-000004080000}"/>
    <cellStyle name="Percentuale 16 5" xfId="2303" xr:uid="{00000000-0005-0000-0000-000005080000}"/>
    <cellStyle name="Percentuale 16 6" xfId="4301" xr:uid="{D91E1423-E155-4228-9F4E-E18DC6732DEC}"/>
    <cellStyle name="Percentuale 17" xfId="1002" xr:uid="{00000000-0005-0000-0000-000006080000}"/>
    <cellStyle name="Percentuale 17 2" xfId="1003" xr:uid="{00000000-0005-0000-0000-000007080000}"/>
    <cellStyle name="Percentuale 17 2 2" xfId="4302" xr:uid="{3A37A5AB-7F0C-44EC-8E58-74B5AC118992}"/>
    <cellStyle name="Percentuale 17 3" xfId="1004" xr:uid="{00000000-0005-0000-0000-000008080000}"/>
    <cellStyle name="Percentuale 17 3 2" xfId="1005" xr:uid="{00000000-0005-0000-0000-000009080000}"/>
    <cellStyle name="Percentuale 17 3 2 2" xfId="2304" xr:uid="{00000000-0005-0000-0000-00000A080000}"/>
    <cellStyle name="Percentuale 17 3 3" xfId="4303" xr:uid="{50C6E437-C6D1-488B-A064-64FAA92F4946}"/>
    <cellStyle name="Percentuale 17 3 4" xfId="4304" xr:uid="{FF0A1BD1-E9C3-412F-9B1B-427E542BAAA3}"/>
    <cellStyle name="Percentuale 17 4" xfId="2305" xr:uid="{00000000-0005-0000-0000-00000B080000}"/>
    <cellStyle name="Percentuale 17 4 2" xfId="2306" xr:uid="{00000000-0005-0000-0000-00000C080000}"/>
    <cellStyle name="Percentuale 17 5" xfId="2307" xr:uid="{00000000-0005-0000-0000-00000D080000}"/>
    <cellStyle name="Percentuale 17 6" xfId="4305" xr:uid="{27178EE9-8489-4826-9C90-E8DA6D9B7D3D}"/>
    <cellStyle name="Percentuale 18" xfId="1006" xr:uid="{00000000-0005-0000-0000-00000E080000}"/>
    <cellStyle name="Percentuale 18 2" xfId="1007" xr:uid="{00000000-0005-0000-0000-00000F080000}"/>
    <cellStyle name="Percentuale 18 2 2" xfId="4306" xr:uid="{A8658E94-A5F4-4F98-835C-AA0F367502F2}"/>
    <cellStyle name="Percentuale 18 3" xfId="1008" xr:uid="{00000000-0005-0000-0000-000010080000}"/>
    <cellStyle name="Percentuale 18 3 2" xfId="1009" xr:uid="{00000000-0005-0000-0000-000011080000}"/>
    <cellStyle name="Percentuale 18 3 2 2" xfId="2308" xr:uid="{00000000-0005-0000-0000-000012080000}"/>
    <cellStyle name="Percentuale 18 3 3" xfId="4307" xr:uid="{7EEA995A-CC7D-4ADF-B806-9FE64361B0AA}"/>
    <cellStyle name="Percentuale 18 3 4" xfId="4308" xr:uid="{64C40F14-9F40-45ED-A191-7869D8C182BD}"/>
    <cellStyle name="Percentuale 18 4" xfId="2309" xr:uid="{00000000-0005-0000-0000-000013080000}"/>
    <cellStyle name="Percentuale 18 4 2" xfId="2310" xr:uid="{00000000-0005-0000-0000-000014080000}"/>
    <cellStyle name="Percentuale 18 5" xfId="2311" xr:uid="{00000000-0005-0000-0000-000015080000}"/>
    <cellStyle name="Percentuale 18 6" xfId="4309" xr:uid="{87F10369-CB61-4986-95AF-149A6D0610C4}"/>
    <cellStyle name="Percentuale 19" xfId="1010" xr:uid="{00000000-0005-0000-0000-000016080000}"/>
    <cellStyle name="Percentuale 19 2" xfId="1011" xr:uid="{00000000-0005-0000-0000-000017080000}"/>
    <cellStyle name="Percentuale 19 2 2" xfId="4310" xr:uid="{BA9D46D7-7A0C-42F2-B2D2-8010FC9DD4AB}"/>
    <cellStyle name="Percentuale 19 3" xfId="1012" xr:uid="{00000000-0005-0000-0000-000018080000}"/>
    <cellStyle name="Percentuale 19 3 2" xfId="1013" xr:uid="{00000000-0005-0000-0000-000019080000}"/>
    <cellStyle name="Percentuale 19 3 2 2" xfId="2312" xr:uid="{00000000-0005-0000-0000-00001A080000}"/>
    <cellStyle name="Percentuale 19 3 3" xfId="4311" xr:uid="{6F703134-6C21-4517-A20B-161786AA7ABC}"/>
    <cellStyle name="Percentuale 19 3 4" xfId="4312" xr:uid="{A8FDC91B-88E8-47D5-9884-E5A60997680F}"/>
    <cellStyle name="Percentuale 19 4" xfId="2313" xr:uid="{00000000-0005-0000-0000-00001B080000}"/>
    <cellStyle name="Percentuale 19 4 2" xfId="2314" xr:uid="{00000000-0005-0000-0000-00001C080000}"/>
    <cellStyle name="Percentuale 19 5" xfId="2315" xr:uid="{00000000-0005-0000-0000-00001D080000}"/>
    <cellStyle name="Percentuale 19 6" xfId="4313" xr:uid="{52CEBB85-B015-4CAF-A5B6-B5BDE12EA177}"/>
    <cellStyle name="Percentuale 2" xfId="1014" xr:uid="{00000000-0005-0000-0000-00001E080000}"/>
    <cellStyle name="Percentuale 2 2" xfId="1015" xr:uid="{00000000-0005-0000-0000-00001F080000}"/>
    <cellStyle name="Percentuale 2 2 2" xfId="4314" xr:uid="{9C7650BE-CB76-4641-B9C2-ABEA3134E183}"/>
    <cellStyle name="Percentuale 2 3" xfId="1016" xr:uid="{00000000-0005-0000-0000-000020080000}"/>
    <cellStyle name="Percentuale 2 3 2" xfId="1017" xr:uid="{00000000-0005-0000-0000-000021080000}"/>
    <cellStyle name="Percentuale 2 3 2 2" xfId="2316" xr:uid="{00000000-0005-0000-0000-000022080000}"/>
    <cellStyle name="Percentuale 2 3 3" xfId="4315" xr:uid="{F3BF4111-45C3-4091-A992-0CE1048F3883}"/>
    <cellStyle name="Percentuale 2 3 4" xfId="4316" xr:uid="{940DADBD-F47C-48C6-893B-1055CEF95CF5}"/>
    <cellStyle name="Percentuale 2 4" xfId="2317" xr:uid="{00000000-0005-0000-0000-000023080000}"/>
    <cellStyle name="Percentuale 2 4 2" xfId="2318" xr:uid="{00000000-0005-0000-0000-000024080000}"/>
    <cellStyle name="Percentuale 2 5" xfId="2319" xr:uid="{00000000-0005-0000-0000-000025080000}"/>
    <cellStyle name="Percentuale 2 6" xfId="4317" xr:uid="{9DDDDF3B-A0B4-46A9-9634-0A29D3852675}"/>
    <cellStyle name="Percentuale 20" xfId="1018" xr:uid="{00000000-0005-0000-0000-000026080000}"/>
    <cellStyle name="Percentuale 20 2" xfId="1019" xr:uid="{00000000-0005-0000-0000-000027080000}"/>
    <cellStyle name="Percentuale 20 2 2" xfId="4318" xr:uid="{303484B0-2F85-447D-B322-6BEBD1E44FE3}"/>
    <cellStyle name="Percentuale 20 3" xfId="1020" xr:uid="{00000000-0005-0000-0000-000028080000}"/>
    <cellStyle name="Percentuale 20 3 2" xfId="1021" xr:uid="{00000000-0005-0000-0000-000029080000}"/>
    <cellStyle name="Percentuale 20 3 2 2" xfId="2320" xr:uid="{00000000-0005-0000-0000-00002A080000}"/>
    <cellStyle name="Percentuale 20 3 3" xfId="4319" xr:uid="{8A14543A-0246-477E-8897-44A04252041F}"/>
    <cellStyle name="Percentuale 20 3 4" xfId="4320" xr:uid="{69A0211B-5FA7-40B5-A334-5A4B9BD7DEB8}"/>
    <cellStyle name="Percentuale 20 4" xfId="2321" xr:uid="{00000000-0005-0000-0000-00002B080000}"/>
    <cellStyle name="Percentuale 20 4 2" xfId="2322" xr:uid="{00000000-0005-0000-0000-00002C080000}"/>
    <cellStyle name="Percentuale 20 5" xfId="2323" xr:uid="{00000000-0005-0000-0000-00002D080000}"/>
    <cellStyle name="Percentuale 20 6" xfId="4321" xr:uid="{95A6154F-01F0-4BAB-BEE1-FF3F97AA0F46}"/>
    <cellStyle name="Percentuale 21" xfId="1022" xr:uid="{00000000-0005-0000-0000-00002E080000}"/>
    <cellStyle name="Percentuale 21 2" xfId="1023" xr:uid="{00000000-0005-0000-0000-00002F080000}"/>
    <cellStyle name="Percentuale 21 2 2" xfId="4322" xr:uid="{411AFDE7-1BA9-453D-997F-735EBF12A0E7}"/>
    <cellStyle name="Percentuale 21 3" xfId="1024" xr:uid="{00000000-0005-0000-0000-000030080000}"/>
    <cellStyle name="Percentuale 21 3 2" xfId="1025" xr:uid="{00000000-0005-0000-0000-000031080000}"/>
    <cellStyle name="Percentuale 21 3 2 2" xfId="2324" xr:uid="{00000000-0005-0000-0000-000032080000}"/>
    <cellStyle name="Percentuale 21 3 3" xfId="4323" xr:uid="{B19CC735-7D8F-4506-857A-79A19285F46E}"/>
    <cellStyle name="Percentuale 21 3 4" xfId="4324" xr:uid="{266EAE50-6CB0-4462-A3BC-909FF3B48C3E}"/>
    <cellStyle name="Percentuale 21 4" xfId="2325" xr:uid="{00000000-0005-0000-0000-000033080000}"/>
    <cellStyle name="Percentuale 21 4 2" xfId="2326" xr:uid="{00000000-0005-0000-0000-000034080000}"/>
    <cellStyle name="Percentuale 21 5" xfId="2327" xr:uid="{00000000-0005-0000-0000-000035080000}"/>
    <cellStyle name="Percentuale 21 6" xfId="4325" xr:uid="{535C5308-7322-421C-B59C-EF8D14E1D787}"/>
    <cellStyle name="Percentuale 22" xfId="1026" xr:uid="{00000000-0005-0000-0000-000036080000}"/>
    <cellStyle name="Percentuale 22 2" xfId="1027" xr:uid="{00000000-0005-0000-0000-000037080000}"/>
    <cellStyle name="Percentuale 22 2 2" xfId="4326" xr:uid="{E2E6DF2D-0955-4ACC-A969-83E6192D94A8}"/>
    <cellStyle name="Percentuale 22 3" xfId="1028" xr:uid="{00000000-0005-0000-0000-000038080000}"/>
    <cellStyle name="Percentuale 22 3 2" xfId="1029" xr:uid="{00000000-0005-0000-0000-000039080000}"/>
    <cellStyle name="Percentuale 22 3 2 2" xfId="2328" xr:uid="{00000000-0005-0000-0000-00003A080000}"/>
    <cellStyle name="Percentuale 22 3 3" xfId="4327" xr:uid="{9FB22EE6-38EC-4DBE-B920-91B04C4AB4C4}"/>
    <cellStyle name="Percentuale 22 3 4" xfId="4328" xr:uid="{B2E6B3A1-F0E1-460E-B1A4-8FF717DF202E}"/>
    <cellStyle name="Percentuale 22 4" xfId="2329" xr:uid="{00000000-0005-0000-0000-00003B080000}"/>
    <cellStyle name="Percentuale 22 4 2" xfId="2330" xr:uid="{00000000-0005-0000-0000-00003C080000}"/>
    <cellStyle name="Percentuale 22 5" xfId="2331" xr:uid="{00000000-0005-0000-0000-00003D080000}"/>
    <cellStyle name="Percentuale 22 6" xfId="4329" xr:uid="{15AD8ACB-4DAF-4765-A05B-25FF1B4F81E2}"/>
    <cellStyle name="Percentuale 23" xfId="1030" xr:uid="{00000000-0005-0000-0000-00003E080000}"/>
    <cellStyle name="Percentuale 23 2" xfId="1031" xr:uid="{00000000-0005-0000-0000-00003F080000}"/>
    <cellStyle name="Percentuale 23 2 2" xfId="4330" xr:uid="{EA5C1A5B-C5FB-4876-AE9E-A13BB4F6FCAC}"/>
    <cellStyle name="Percentuale 23 3" xfId="1032" xr:uid="{00000000-0005-0000-0000-000040080000}"/>
    <cellStyle name="Percentuale 23 3 2" xfId="1033" xr:uid="{00000000-0005-0000-0000-000041080000}"/>
    <cellStyle name="Percentuale 23 3 2 2" xfId="2332" xr:uid="{00000000-0005-0000-0000-000042080000}"/>
    <cellStyle name="Percentuale 23 3 3" xfId="4331" xr:uid="{F874927C-7A57-4E01-BC96-C52FB8260D43}"/>
    <cellStyle name="Percentuale 23 3 4" xfId="4332" xr:uid="{B11250AF-04B5-4181-B427-3D0D2B26089F}"/>
    <cellStyle name="Percentuale 23 4" xfId="2333" xr:uid="{00000000-0005-0000-0000-000043080000}"/>
    <cellStyle name="Percentuale 23 4 2" xfId="2334" xr:uid="{00000000-0005-0000-0000-000044080000}"/>
    <cellStyle name="Percentuale 23 5" xfId="2335" xr:uid="{00000000-0005-0000-0000-000045080000}"/>
    <cellStyle name="Percentuale 23 6" xfId="4333" xr:uid="{8B582DA5-B09C-49DD-9BDF-C33F5690D056}"/>
    <cellStyle name="Percentuale 24" xfId="1034" xr:uid="{00000000-0005-0000-0000-000046080000}"/>
    <cellStyle name="Percentuale 24 2" xfId="1035" xr:uid="{00000000-0005-0000-0000-000047080000}"/>
    <cellStyle name="Percentuale 24 2 2" xfId="4334" xr:uid="{80AB36F7-E95B-42F2-9E36-2D8AE21EE450}"/>
    <cellStyle name="Percentuale 24 3" xfId="1036" xr:uid="{00000000-0005-0000-0000-000048080000}"/>
    <cellStyle name="Percentuale 24 3 2" xfId="1037" xr:uid="{00000000-0005-0000-0000-000049080000}"/>
    <cellStyle name="Percentuale 24 3 2 2" xfId="2336" xr:uid="{00000000-0005-0000-0000-00004A080000}"/>
    <cellStyle name="Percentuale 24 3 3" xfId="4335" xr:uid="{68423A94-4291-4BC1-98E6-2B168F91C377}"/>
    <cellStyle name="Percentuale 24 3 4" xfId="4336" xr:uid="{E4E5BED4-62EA-4707-B05B-82F24A38A5D8}"/>
    <cellStyle name="Percentuale 24 4" xfId="2337" xr:uid="{00000000-0005-0000-0000-00004B080000}"/>
    <cellStyle name="Percentuale 24 4 2" xfId="2338" xr:uid="{00000000-0005-0000-0000-00004C080000}"/>
    <cellStyle name="Percentuale 24 5" xfId="2339" xr:uid="{00000000-0005-0000-0000-00004D080000}"/>
    <cellStyle name="Percentuale 24 6" xfId="4337" xr:uid="{DE1861B5-E275-4951-AE40-99028ED65DE1}"/>
    <cellStyle name="Percentuale 25" xfId="1038" xr:uid="{00000000-0005-0000-0000-00004E080000}"/>
    <cellStyle name="Percentuale 25 2" xfId="1039" xr:uid="{00000000-0005-0000-0000-00004F080000}"/>
    <cellStyle name="Percentuale 25 2 2" xfId="4338" xr:uid="{D75FEB61-2635-4A05-BC35-447C92348384}"/>
    <cellStyle name="Percentuale 25 3" xfId="1040" xr:uid="{00000000-0005-0000-0000-000050080000}"/>
    <cellStyle name="Percentuale 25 3 2" xfId="1041" xr:uid="{00000000-0005-0000-0000-000051080000}"/>
    <cellStyle name="Percentuale 25 3 2 2" xfId="2340" xr:uid="{00000000-0005-0000-0000-000052080000}"/>
    <cellStyle name="Percentuale 25 3 3" xfId="4339" xr:uid="{C6C9AA98-5DA7-4219-AFB3-CE9712F908C6}"/>
    <cellStyle name="Percentuale 25 3 4" xfId="4340" xr:uid="{401DD4ED-D35E-4359-95C5-4B760AFA836C}"/>
    <cellStyle name="Percentuale 25 4" xfId="2341" xr:uid="{00000000-0005-0000-0000-000053080000}"/>
    <cellStyle name="Percentuale 25 4 2" xfId="2342" xr:uid="{00000000-0005-0000-0000-000054080000}"/>
    <cellStyle name="Percentuale 25 5" xfId="2343" xr:uid="{00000000-0005-0000-0000-000055080000}"/>
    <cellStyle name="Percentuale 25 6" xfId="4341" xr:uid="{0344AB72-D7EE-4F5C-A1DA-12D7E804C5E1}"/>
    <cellStyle name="Percentuale 26" xfId="1042" xr:uid="{00000000-0005-0000-0000-000056080000}"/>
    <cellStyle name="Percentuale 26 2" xfId="1043" xr:uid="{00000000-0005-0000-0000-000057080000}"/>
    <cellStyle name="Percentuale 26 2 2" xfId="4342" xr:uid="{72C4A156-A104-4DFD-A6AC-816EAE1B456F}"/>
    <cellStyle name="Percentuale 26 3" xfId="1044" xr:uid="{00000000-0005-0000-0000-000058080000}"/>
    <cellStyle name="Percentuale 26 3 2" xfId="1045" xr:uid="{00000000-0005-0000-0000-000059080000}"/>
    <cellStyle name="Percentuale 26 3 2 2" xfId="2344" xr:uid="{00000000-0005-0000-0000-00005A080000}"/>
    <cellStyle name="Percentuale 26 3 3" xfId="4343" xr:uid="{20F20252-975D-46B3-9784-EFF3FCF71703}"/>
    <cellStyle name="Percentuale 26 3 4" xfId="4344" xr:uid="{42E27C82-5218-408B-9D6F-B44AC517E865}"/>
    <cellStyle name="Percentuale 26 4" xfId="2345" xr:uid="{00000000-0005-0000-0000-00005B080000}"/>
    <cellStyle name="Percentuale 26 4 2" xfId="2346" xr:uid="{00000000-0005-0000-0000-00005C080000}"/>
    <cellStyle name="Percentuale 26 5" xfId="2347" xr:uid="{00000000-0005-0000-0000-00005D080000}"/>
    <cellStyle name="Percentuale 26 6" xfId="4345" xr:uid="{6F3222A7-5539-4DA3-B5ED-41D2B52F9043}"/>
    <cellStyle name="Percentuale 27" xfId="1046" xr:uid="{00000000-0005-0000-0000-00005E080000}"/>
    <cellStyle name="Percentuale 27 2" xfId="1047" xr:uid="{00000000-0005-0000-0000-00005F080000}"/>
    <cellStyle name="Percentuale 27 2 2" xfId="4346" xr:uid="{A9465755-FDE7-48E6-BA08-A512809C0D88}"/>
    <cellStyle name="Percentuale 27 3" xfId="1048" xr:uid="{00000000-0005-0000-0000-000060080000}"/>
    <cellStyle name="Percentuale 27 3 2" xfId="1049" xr:uid="{00000000-0005-0000-0000-000061080000}"/>
    <cellStyle name="Percentuale 27 3 2 2" xfId="2348" xr:uid="{00000000-0005-0000-0000-000062080000}"/>
    <cellStyle name="Percentuale 27 3 3" xfId="4347" xr:uid="{8CF57C26-C15C-424F-9D5E-CD265DC0E123}"/>
    <cellStyle name="Percentuale 27 3 4" xfId="4348" xr:uid="{204A3C27-331E-4B02-A048-0679E2E2A764}"/>
    <cellStyle name="Percentuale 27 4" xfId="2349" xr:uid="{00000000-0005-0000-0000-000063080000}"/>
    <cellStyle name="Percentuale 27 4 2" xfId="2350" xr:uid="{00000000-0005-0000-0000-000064080000}"/>
    <cellStyle name="Percentuale 27 5" xfId="2351" xr:uid="{00000000-0005-0000-0000-000065080000}"/>
    <cellStyle name="Percentuale 27 6" xfId="4349" xr:uid="{A15516B8-342A-443C-8DD4-67589E27CD21}"/>
    <cellStyle name="Percentuale 28" xfId="1050" xr:uid="{00000000-0005-0000-0000-000066080000}"/>
    <cellStyle name="Percentuale 28 2" xfId="1051" xr:uid="{00000000-0005-0000-0000-000067080000}"/>
    <cellStyle name="Percentuale 28 2 2" xfId="4350" xr:uid="{E94A0CCE-3B7B-4A45-B100-91C9C783C72B}"/>
    <cellStyle name="Percentuale 28 3" xfId="1052" xr:uid="{00000000-0005-0000-0000-000068080000}"/>
    <cellStyle name="Percentuale 28 3 2" xfId="1053" xr:uid="{00000000-0005-0000-0000-000069080000}"/>
    <cellStyle name="Percentuale 28 3 2 2" xfId="2352" xr:uid="{00000000-0005-0000-0000-00006A080000}"/>
    <cellStyle name="Percentuale 28 3 3" xfId="4351" xr:uid="{48C8B1D7-D9C3-4C76-A0E1-46B7433FA24F}"/>
    <cellStyle name="Percentuale 28 3 4" xfId="4352" xr:uid="{40E4C095-936D-4B7D-BB59-6B14F94B1C52}"/>
    <cellStyle name="Percentuale 28 4" xfId="2353" xr:uid="{00000000-0005-0000-0000-00006B080000}"/>
    <cellStyle name="Percentuale 28 4 2" xfId="2354" xr:uid="{00000000-0005-0000-0000-00006C080000}"/>
    <cellStyle name="Percentuale 28 5" xfId="2355" xr:uid="{00000000-0005-0000-0000-00006D080000}"/>
    <cellStyle name="Percentuale 28 6" xfId="4353" xr:uid="{C095D96B-78CF-44E2-99C3-707D738A998B}"/>
    <cellStyle name="Percentuale 29" xfId="1054" xr:uid="{00000000-0005-0000-0000-00006E080000}"/>
    <cellStyle name="Percentuale 29 2" xfId="1055" xr:uid="{00000000-0005-0000-0000-00006F080000}"/>
    <cellStyle name="Percentuale 29 2 2" xfId="4354" xr:uid="{9A96BE77-A48A-48C9-8028-6B0698D48C4E}"/>
    <cellStyle name="Percentuale 29 3" xfId="1056" xr:uid="{00000000-0005-0000-0000-000070080000}"/>
    <cellStyle name="Percentuale 29 3 2" xfId="1057" xr:uid="{00000000-0005-0000-0000-000071080000}"/>
    <cellStyle name="Percentuale 29 3 2 2" xfId="2356" xr:uid="{00000000-0005-0000-0000-000072080000}"/>
    <cellStyle name="Percentuale 29 3 3" xfId="4355" xr:uid="{7D1B6FC9-B054-4450-B3D9-7BE1A94D78C9}"/>
    <cellStyle name="Percentuale 29 3 4" xfId="4356" xr:uid="{D98C8AEB-4BDA-4712-AFCE-5BA535BF5B9E}"/>
    <cellStyle name="Percentuale 29 4" xfId="2357" xr:uid="{00000000-0005-0000-0000-000073080000}"/>
    <cellStyle name="Percentuale 29 4 2" xfId="2358" xr:uid="{00000000-0005-0000-0000-000074080000}"/>
    <cellStyle name="Percentuale 29 5" xfId="2359" xr:uid="{00000000-0005-0000-0000-000075080000}"/>
    <cellStyle name="Percentuale 29 6" xfId="4357" xr:uid="{F2E99350-E75A-40DA-839E-15F890049C73}"/>
    <cellStyle name="Percentuale 3" xfId="1058" xr:uid="{00000000-0005-0000-0000-000076080000}"/>
    <cellStyle name="Percentuale 3 2" xfId="1059" xr:uid="{00000000-0005-0000-0000-000077080000}"/>
    <cellStyle name="Percentuale 3 2 2" xfId="4358" xr:uid="{87BDB526-EE27-4DE7-B4EF-30473D1AFE44}"/>
    <cellStyle name="Percentuale 3 3" xfId="1060" xr:uid="{00000000-0005-0000-0000-000078080000}"/>
    <cellStyle name="Percentuale 3 3 2" xfId="1061" xr:uid="{00000000-0005-0000-0000-000079080000}"/>
    <cellStyle name="Percentuale 3 3 2 2" xfId="2360" xr:uid="{00000000-0005-0000-0000-00007A080000}"/>
    <cellStyle name="Percentuale 3 3 3" xfId="4359" xr:uid="{52A21AE1-C3B1-46C1-8C0E-C8C3A3AB28B6}"/>
    <cellStyle name="Percentuale 3 3 4" xfId="4360" xr:uid="{F7B45F65-47C9-4AFF-A02D-8DC3F9659A02}"/>
    <cellStyle name="Percentuale 3 4" xfId="2361" xr:uid="{00000000-0005-0000-0000-00007B080000}"/>
    <cellStyle name="Percentuale 3 4 2" xfId="2362" xr:uid="{00000000-0005-0000-0000-00007C080000}"/>
    <cellStyle name="Percentuale 3 5" xfId="2363" xr:uid="{00000000-0005-0000-0000-00007D080000}"/>
    <cellStyle name="Percentuale 3 6" xfId="4361" xr:uid="{147E2013-FEE0-4908-9E35-1410EBD24C68}"/>
    <cellStyle name="Percentuale 30" xfId="1062" xr:uid="{00000000-0005-0000-0000-00007E080000}"/>
    <cellStyle name="Percentuale 30 2" xfId="1063" xr:uid="{00000000-0005-0000-0000-00007F080000}"/>
    <cellStyle name="Percentuale 30 2 2" xfId="4362" xr:uid="{4A96FD9D-B74A-41B9-9AEB-40865818B422}"/>
    <cellStyle name="Percentuale 30 3" xfId="1064" xr:uid="{00000000-0005-0000-0000-000080080000}"/>
    <cellStyle name="Percentuale 30 3 2" xfId="1065" xr:uid="{00000000-0005-0000-0000-000081080000}"/>
    <cellStyle name="Percentuale 30 3 2 2" xfId="2364" xr:uid="{00000000-0005-0000-0000-000082080000}"/>
    <cellStyle name="Percentuale 30 3 3" xfId="4363" xr:uid="{41731041-6718-47B5-8C1E-3F4C4C8EBE75}"/>
    <cellStyle name="Percentuale 30 3 4" xfId="4364" xr:uid="{B8B1D075-DD58-44DE-8C89-260F994EEE8B}"/>
    <cellStyle name="Percentuale 30 4" xfId="2365" xr:uid="{00000000-0005-0000-0000-000083080000}"/>
    <cellStyle name="Percentuale 30 4 2" xfId="2366" xr:uid="{00000000-0005-0000-0000-000084080000}"/>
    <cellStyle name="Percentuale 30 5" xfId="2367" xr:uid="{00000000-0005-0000-0000-000085080000}"/>
    <cellStyle name="Percentuale 30 6" xfId="4365" xr:uid="{032C8BCC-3DE9-47EE-86BD-DDE5EE211E75}"/>
    <cellStyle name="Percentuale 31" xfId="1066" xr:uid="{00000000-0005-0000-0000-000086080000}"/>
    <cellStyle name="Percentuale 31 2" xfId="1067" xr:uid="{00000000-0005-0000-0000-000087080000}"/>
    <cellStyle name="Percentuale 31 2 2" xfId="4366" xr:uid="{E757F239-085D-4419-91ED-7E8211346AFA}"/>
    <cellStyle name="Percentuale 31 3" xfId="1068" xr:uid="{00000000-0005-0000-0000-000088080000}"/>
    <cellStyle name="Percentuale 31 3 2" xfId="1069" xr:uid="{00000000-0005-0000-0000-000089080000}"/>
    <cellStyle name="Percentuale 31 3 2 2" xfId="2368" xr:uid="{00000000-0005-0000-0000-00008A080000}"/>
    <cellStyle name="Percentuale 31 3 3" xfId="4367" xr:uid="{3152029B-4C06-48B6-8DDF-E41516C1377F}"/>
    <cellStyle name="Percentuale 31 3 4" xfId="4368" xr:uid="{1683807F-A0FF-494B-8420-1877978F524A}"/>
    <cellStyle name="Percentuale 31 4" xfId="2369" xr:uid="{00000000-0005-0000-0000-00008B080000}"/>
    <cellStyle name="Percentuale 31 4 2" xfId="2370" xr:uid="{00000000-0005-0000-0000-00008C080000}"/>
    <cellStyle name="Percentuale 31 5" xfId="2371" xr:uid="{00000000-0005-0000-0000-00008D080000}"/>
    <cellStyle name="Percentuale 31 6" xfId="4369" xr:uid="{B3CAEE8F-14AA-446C-83B0-6B094B9A3273}"/>
    <cellStyle name="Percentuale 32" xfId="1070" xr:uid="{00000000-0005-0000-0000-00008E080000}"/>
    <cellStyle name="Percentuale 32 2" xfId="1071" xr:uid="{00000000-0005-0000-0000-00008F080000}"/>
    <cellStyle name="Percentuale 32 2 2" xfId="4370" xr:uid="{A3B7BC30-FAF3-4192-9677-C4BEB14DC741}"/>
    <cellStyle name="Percentuale 32 3" xfId="1072" xr:uid="{00000000-0005-0000-0000-000090080000}"/>
    <cellStyle name="Percentuale 32 3 2" xfId="1073" xr:uid="{00000000-0005-0000-0000-000091080000}"/>
    <cellStyle name="Percentuale 32 3 2 2" xfId="2372" xr:uid="{00000000-0005-0000-0000-000092080000}"/>
    <cellStyle name="Percentuale 32 3 3" xfId="4371" xr:uid="{A9575134-9B60-458E-931C-C09BB7570058}"/>
    <cellStyle name="Percentuale 32 3 4" xfId="4372" xr:uid="{638DC675-51EF-4741-B5BE-1BBE38623FDA}"/>
    <cellStyle name="Percentuale 32 4" xfId="2373" xr:uid="{00000000-0005-0000-0000-000093080000}"/>
    <cellStyle name="Percentuale 32 4 2" xfId="2374" xr:uid="{00000000-0005-0000-0000-000094080000}"/>
    <cellStyle name="Percentuale 32 5" xfId="2375" xr:uid="{00000000-0005-0000-0000-000095080000}"/>
    <cellStyle name="Percentuale 32 6" xfId="4373" xr:uid="{8E742EB3-A264-4367-B1FA-35E31BE2DDBD}"/>
    <cellStyle name="Percentuale 33" xfId="1074" xr:uid="{00000000-0005-0000-0000-000096080000}"/>
    <cellStyle name="Percentuale 33 2" xfId="1075" xr:uid="{00000000-0005-0000-0000-000097080000}"/>
    <cellStyle name="Percentuale 33 2 2" xfId="4374" xr:uid="{8A000B55-869B-4A48-B19D-EF0A407A85A7}"/>
    <cellStyle name="Percentuale 33 3" xfId="1076" xr:uid="{00000000-0005-0000-0000-000098080000}"/>
    <cellStyle name="Percentuale 33 3 2" xfId="1077" xr:uid="{00000000-0005-0000-0000-000099080000}"/>
    <cellStyle name="Percentuale 33 3 2 2" xfId="2376" xr:uid="{00000000-0005-0000-0000-00009A080000}"/>
    <cellStyle name="Percentuale 33 3 3" xfId="4375" xr:uid="{E54E9F58-1394-4090-8EAE-F1A446B846BB}"/>
    <cellStyle name="Percentuale 33 3 4" xfId="4376" xr:uid="{C5469DA0-5670-4F86-AECC-813651A7E08C}"/>
    <cellStyle name="Percentuale 33 4" xfId="2377" xr:uid="{00000000-0005-0000-0000-00009B080000}"/>
    <cellStyle name="Percentuale 33 4 2" xfId="2378" xr:uid="{00000000-0005-0000-0000-00009C080000}"/>
    <cellStyle name="Percentuale 33 5" xfId="2379" xr:uid="{00000000-0005-0000-0000-00009D080000}"/>
    <cellStyle name="Percentuale 33 6" xfId="4377" xr:uid="{A8E30811-84FF-4B67-BF4F-958F62A5100F}"/>
    <cellStyle name="Percentuale 34" xfId="1078" xr:uid="{00000000-0005-0000-0000-00009E080000}"/>
    <cellStyle name="Percentuale 34 2" xfId="1079" xr:uid="{00000000-0005-0000-0000-00009F080000}"/>
    <cellStyle name="Percentuale 34 2 2" xfId="4378" xr:uid="{3121E7CF-396E-4238-A79D-B12E07E631B2}"/>
    <cellStyle name="Percentuale 34 3" xfId="1080" xr:uid="{00000000-0005-0000-0000-0000A0080000}"/>
    <cellStyle name="Percentuale 34 3 2" xfId="1081" xr:uid="{00000000-0005-0000-0000-0000A1080000}"/>
    <cellStyle name="Percentuale 34 3 2 2" xfId="2380" xr:uid="{00000000-0005-0000-0000-0000A2080000}"/>
    <cellStyle name="Percentuale 34 3 3" xfId="4379" xr:uid="{AEF09BDD-A55F-4918-B253-242BC10696FA}"/>
    <cellStyle name="Percentuale 34 3 4" xfId="4380" xr:uid="{F4EB1C1C-B38D-46BD-9C75-5A6EDAEB1E54}"/>
    <cellStyle name="Percentuale 34 4" xfId="2381" xr:uid="{00000000-0005-0000-0000-0000A3080000}"/>
    <cellStyle name="Percentuale 34 4 2" xfId="2382" xr:uid="{00000000-0005-0000-0000-0000A4080000}"/>
    <cellStyle name="Percentuale 34 5" xfId="2383" xr:uid="{00000000-0005-0000-0000-0000A5080000}"/>
    <cellStyle name="Percentuale 34 6" xfId="4381" xr:uid="{5767F785-9A81-4681-A86B-4D18C808E931}"/>
    <cellStyle name="Percentuale 35" xfId="1082" xr:uid="{00000000-0005-0000-0000-0000A6080000}"/>
    <cellStyle name="Percentuale 35 2" xfId="1083" xr:uid="{00000000-0005-0000-0000-0000A7080000}"/>
    <cellStyle name="Percentuale 35 2 2" xfId="4382" xr:uid="{6AEFA0E4-83AF-4909-A181-7C011A9C6E7F}"/>
    <cellStyle name="Percentuale 35 3" xfId="1084" xr:uid="{00000000-0005-0000-0000-0000A8080000}"/>
    <cellStyle name="Percentuale 35 3 2" xfId="1085" xr:uid="{00000000-0005-0000-0000-0000A9080000}"/>
    <cellStyle name="Percentuale 35 3 2 2" xfId="2384" xr:uid="{00000000-0005-0000-0000-0000AA080000}"/>
    <cellStyle name="Percentuale 35 3 3" xfId="4383" xr:uid="{3510A725-8D8D-4ED8-B92A-60EEF437E04D}"/>
    <cellStyle name="Percentuale 35 3 4" xfId="4384" xr:uid="{810744D7-314D-4497-B8DE-492FBE42E039}"/>
    <cellStyle name="Percentuale 35 4" xfId="2385" xr:uid="{00000000-0005-0000-0000-0000AB080000}"/>
    <cellStyle name="Percentuale 35 4 2" xfId="2386" xr:uid="{00000000-0005-0000-0000-0000AC080000}"/>
    <cellStyle name="Percentuale 35 5" xfId="2387" xr:uid="{00000000-0005-0000-0000-0000AD080000}"/>
    <cellStyle name="Percentuale 35 6" xfId="4385" xr:uid="{A9FADC21-0FCC-4BF3-93F6-BF612F134C5D}"/>
    <cellStyle name="Percentuale 36" xfId="1086" xr:uid="{00000000-0005-0000-0000-0000AE080000}"/>
    <cellStyle name="Percentuale 36 2" xfId="1087" xr:uid="{00000000-0005-0000-0000-0000AF080000}"/>
    <cellStyle name="Percentuale 36 2 2" xfId="4386" xr:uid="{70B91778-C724-43C7-84B1-3F1841C8145C}"/>
    <cellStyle name="Percentuale 36 3" xfId="1088" xr:uid="{00000000-0005-0000-0000-0000B0080000}"/>
    <cellStyle name="Percentuale 36 3 2" xfId="1089" xr:uid="{00000000-0005-0000-0000-0000B1080000}"/>
    <cellStyle name="Percentuale 36 3 2 2" xfId="2388" xr:uid="{00000000-0005-0000-0000-0000B2080000}"/>
    <cellStyle name="Percentuale 36 3 3" xfId="4387" xr:uid="{6D50C532-C90E-4914-8CE4-EE8708174B29}"/>
    <cellStyle name="Percentuale 36 3 4" xfId="4388" xr:uid="{5D8C4EF4-BA4C-457B-8A87-D0B4761765C9}"/>
    <cellStyle name="Percentuale 36 4" xfId="2389" xr:uid="{00000000-0005-0000-0000-0000B3080000}"/>
    <cellStyle name="Percentuale 36 4 2" xfId="2390" xr:uid="{00000000-0005-0000-0000-0000B4080000}"/>
    <cellStyle name="Percentuale 36 5" xfId="2391" xr:uid="{00000000-0005-0000-0000-0000B5080000}"/>
    <cellStyle name="Percentuale 36 6" xfId="4389" xr:uid="{E4506130-EDE4-4ECD-BABF-66DC99F01C22}"/>
    <cellStyle name="Percentuale 37" xfId="1090" xr:uid="{00000000-0005-0000-0000-0000B6080000}"/>
    <cellStyle name="Percentuale 37 2" xfId="1091" xr:uid="{00000000-0005-0000-0000-0000B7080000}"/>
    <cellStyle name="Percentuale 37 2 2" xfId="4390" xr:uid="{D2267C83-6C59-46FC-8EDD-24D78926DA0D}"/>
    <cellStyle name="Percentuale 37 3" xfId="1092" xr:uid="{00000000-0005-0000-0000-0000B8080000}"/>
    <cellStyle name="Percentuale 37 3 2" xfId="1093" xr:uid="{00000000-0005-0000-0000-0000B9080000}"/>
    <cellStyle name="Percentuale 37 3 2 2" xfId="2392" xr:uid="{00000000-0005-0000-0000-0000BA080000}"/>
    <cellStyle name="Percentuale 37 3 3" xfId="4391" xr:uid="{2D2207B3-3FBC-471C-BBD0-428E7C0B37F4}"/>
    <cellStyle name="Percentuale 37 3 4" xfId="4392" xr:uid="{74EBADBB-ACA1-4334-AD14-9FED7F524FB1}"/>
    <cellStyle name="Percentuale 37 4" xfId="2393" xr:uid="{00000000-0005-0000-0000-0000BB080000}"/>
    <cellStyle name="Percentuale 37 4 2" xfId="2394" xr:uid="{00000000-0005-0000-0000-0000BC080000}"/>
    <cellStyle name="Percentuale 37 5" xfId="2395" xr:uid="{00000000-0005-0000-0000-0000BD080000}"/>
    <cellStyle name="Percentuale 37 6" xfId="4393" xr:uid="{8F855EFA-EFE3-420F-B98A-7BEC1498299F}"/>
    <cellStyle name="Percentuale 38" xfId="1094" xr:uid="{00000000-0005-0000-0000-0000BE080000}"/>
    <cellStyle name="Percentuale 38 2" xfId="1095" xr:uid="{00000000-0005-0000-0000-0000BF080000}"/>
    <cellStyle name="Percentuale 38 2 2" xfId="4394" xr:uid="{396F2188-4485-43D0-B02F-F2911C9FD288}"/>
    <cellStyle name="Percentuale 38 3" xfId="1096" xr:uid="{00000000-0005-0000-0000-0000C0080000}"/>
    <cellStyle name="Percentuale 38 3 2" xfId="1097" xr:uid="{00000000-0005-0000-0000-0000C1080000}"/>
    <cellStyle name="Percentuale 38 3 2 2" xfId="2396" xr:uid="{00000000-0005-0000-0000-0000C2080000}"/>
    <cellStyle name="Percentuale 38 3 3" xfId="4395" xr:uid="{B5AF9D39-FE22-4ADE-9AFF-F1B22B221539}"/>
    <cellStyle name="Percentuale 38 3 4" xfId="4396" xr:uid="{ACE69057-A42C-41D3-A999-C6A09B03E23D}"/>
    <cellStyle name="Percentuale 38 4" xfId="2397" xr:uid="{00000000-0005-0000-0000-0000C3080000}"/>
    <cellStyle name="Percentuale 38 4 2" xfId="2398" xr:uid="{00000000-0005-0000-0000-0000C4080000}"/>
    <cellStyle name="Percentuale 38 5" xfId="2399" xr:uid="{00000000-0005-0000-0000-0000C5080000}"/>
    <cellStyle name="Percentuale 38 6" xfId="4397" xr:uid="{F4023244-3A9B-407E-88F5-7AB5EC288220}"/>
    <cellStyle name="Percentuale 39" xfId="1098" xr:uid="{00000000-0005-0000-0000-0000C6080000}"/>
    <cellStyle name="Percentuale 39 2" xfId="1099" xr:uid="{00000000-0005-0000-0000-0000C7080000}"/>
    <cellStyle name="Percentuale 39 2 2" xfId="4398" xr:uid="{D35F51B9-941B-4266-9744-C731D95920A7}"/>
    <cellStyle name="Percentuale 39 3" xfId="1100" xr:uid="{00000000-0005-0000-0000-0000C8080000}"/>
    <cellStyle name="Percentuale 39 3 2" xfId="1101" xr:uid="{00000000-0005-0000-0000-0000C9080000}"/>
    <cellStyle name="Percentuale 39 3 2 2" xfId="2400" xr:uid="{00000000-0005-0000-0000-0000CA080000}"/>
    <cellStyle name="Percentuale 39 3 3" xfId="4399" xr:uid="{B5140186-3D85-4826-B4F4-35A67F833FFE}"/>
    <cellStyle name="Percentuale 39 3 4" xfId="4400" xr:uid="{8B72E063-125E-4F2D-9EB1-531FBD5A20C3}"/>
    <cellStyle name="Percentuale 39 4" xfId="2401" xr:uid="{00000000-0005-0000-0000-0000CB080000}"/>
    <cellStyle name="Percentuale 39 4 2" xfId="2402" xr:uid="{00000000-0005-0000-0000-0000CC080000}"/>
    <cellStyle name="Percentuale 39 5" xfId="2403" xr:uid="{00000000-0005-0000-0000-0000CD080000}"/>
    <cellStyle name="Percentuale 39 6" xfId="4401" xr:uid="{96EA2831-37F3-4B29-A5F1-8E29208E2D28}"/>
    <cellStyle name="Percentuale 4" xfId="1102" xr:uid="{00000000-0005-0000-0000-0000CE080000}"/>
    <cellStyle name="Percentuale 4 2" xfId="1103" xr:uid="{00000000-0005-0000-0000-0000CF080000}"/>
    <cellStyle name="Percentuale 4 2 2" xfId="4402" xr:uid="{C607B04C-5B02-4D4B-851B-047F76622570}"/>
    <cellStyle name="Percentuale 4 3" xfId="1104" xr:uid="{00000000-0005-0000-0000-0000D0080000}"/>
    <cellStyle name="Percentuale 4 3 2" xfId="1105" xr:uid="{00000000-0005-0000-0000-0000D1080000}"/>
    <cellStyle name="Percentuale 4 3 2 2" xfId="2404" xr:uid="{00000000-0005-0000-0000-0000D2080000}"/>
    <cellStyle name="Percentuale 4 3 3" xfId="4403" xr:uid="{40187590-EDE3-4AA4-838B-9ED785322267}"/>
    <cellStyle name="Percentuale 4 3 4" xfId="4404" xr:uid="{2B91E132-9674-47F5-9B27-128BD0C1FA24}"/>
    <cellStyle name="Percentuale 4 4" xfId="2405" xr:uid="{00000000-0005-0000-0000-0000D3080000}"/>
    <cellStyle name="Percentuale 4 4 2" xfId="2406" xr:uid="{00000000-0005-0000-0000-0000D4080000}"/>
    <cellStyle name="Percentuale 4 5" xfId="2407" xr:uid="{00000000-0005-0000-0000-0000D5080000}"/>
    <cellStyle name="Percentuale 4 6" xfId="4405" xr:uid="{4D3EA76B-CFB6-4FC9-B12D-5E9C4B52F92B}"/>
    <cellStyle name="Percentuale 40" xfId="1106" xr:uid="{00000000-0005-0000-0000-0000D6080000}"/>
    <cellStyle name="Percentuale 40 2" xfId="1107" xr:uid="{00000000-0005-0000-0000-0000D7080000}"/>
    <cellStyle name="Percentuale 40 2 2" xfId="4406" xr:uid="{23833A70-AD97-41B9-9877-FAAC31951EBE}"/>
    <cellStyle name="Percentuale 40 3" xfId="1108" xr:uid="{00000000-0005-0000-0000-0000D8080000}"/>
    <cellStyle name="Percentuale 40 3 2" xfId="1109" xr:uid="{00000000-0005-0000-0000-0000D9080000}"/>
    <cellStyle name="Percentuale 40 3 2 2" xfId="2408" xr:uid="{00000000-0005-0000-0000-0000DA080000}"/>
    <cellStyle name="Percentuale 40 3 3" xfId="4407" xr:uid="{2BC6CAB1-CE2C-4E5B-BC7F-8BD719E0A4EA}"/>
    <cellStyle name="Percentuale 40 3 4" xfId="4408" xr:uid="{E9C044D8-0645-4A91-A4A4-B8FC934611D7}"/>
    <cellStyle name="Percentuale 40 4" xfId="2409" xr:uid="{00000000-0005-0000-0000-0000DB080000}"/>
    <cellStyle name="Percentuale 40 4 2" xfId="2410" xr:uid="{00000000-0005-0000-0000-0000DC080000}"/>
    <cellStyle name="Percentuale 40 5" xfId="2411" xr:uid="{00000000-0005-0000-0000-0000DD080000}"/>
    <cellStyle name="Percentuale 40 6" xfId="4409" xr:uid="{7C828DBF-AD70-4BB6-8CBA-09163EE6D6E5}"/>
    <cellStyle name="Percentuale 41" xfId="1110" xr:uid="{00000000-0005-0000-0000-0000DE080000}"/>
    <cellStyle name="Percentuale 41 2" xfId="1111" xr:uid="{00000000-0005-0000-0000-0000DF080000}"/>
    <cellStyle name="Percentuale 41 2 2" xfId="4410" xr:uid="{3114E41D-E641-4194-B1D8-72F6F3BB5571}"/>
    <cellStyle name="Percentuale 41 3" xfId="1112" xr:uid="{00000000-0005-0000-0000-0000E0080000}"/>
    <cellStyle name="Percentuale 41 3 2" xfId="1113" xr:uid="{00000000-0005-0000-0000-0000E1080000}"/>
    <cellStyle name="Percentuale 41 3 2 2" xfId="2412" xr:uid="{00000000-0005-0000-0000-0000E2080000}"/>
    <cellStyle name="Percentuale 41 3 3" xfId="4411" xr:uid="{2FBE0850-9EF0-4AA2-8791-F53CD3615AF5}"/>
    <cellStyle name="Percentuale 41 3 4" xfId="4412" xr:uid="{720CE512-E5B5-4C2F-8D01-E94FE21D5193}"/>
    <cellStyle name="Percentuale 41 4" xfId="2413" xr:uid="{00000000-0005-0000-0000-0000E3080000}"/>
    <cellStyle name="Percentuale 41 4 2" xfId="2414" xr:uid="{00000000-0005-0000-0000-0000E4080000}"/>
    <cellStyle name="Percentuale 41 5" xfId="2415" xr:uid="{00000000-0005-0000-0000-0000E5080000}"/>
    <cellStyle name="Percentuale 41 6" xfId="4413" xr:uid="{643F4D44-58A0-45B5-A02E-711566CF5FC4}"/>
    <cellStyle name="Percentuale 42" xfId="1114" xr:uid="{00000000-0005-0000-0000-0000E6080000}"/>
    <cellStyle name="Percentuale 42 2" xfId="1115" xr:uid="{00000000-0005-0000-0000-0000E7080000}"/>
    <cellStyle name="Percentuale 42 2 2" xfId="4414" xr:uid="{0B3569E2-50FF-4260-8356-7E7731DC9E92}"/>
    <cellStyle name="Percentuale 42 3" xfId="1116" xr:uid="{00000000-0005-0000-0000-0000E8080000}"/>
    <cellStyle name="Percentuale 42 3 2" xfId="1117" xr:uid="{00000000-0005-0000-0000-0000E9080000}"/>
    <cellStyle name="Percentuale 42 3 2 2" xfId="2416" xr:uid="{00000000-0005-0000-0000-0000EA080000}"/>
    <cellStyle name="Percentuale 42 3 3" xfId="4415" xr:uid="{5002C057-A0CB-46D9-881C-85A7CE11C29A}"/>
    <cellStyle name="Percentuale 42 3 4" xfId="4416" xr:uid="{7171AEE8-4800-453F-A8DC-DE6306711E7F}"/>
    <cellStyle name="Percentuale 42 4" xfId="2417" xr:uid="{00000000-0005-0000-0000-0000EB080000}"/>
    <cellStyle name="Percentuale 42 4 2" xfId="2418" xr:uid="{00000000-0005-0000-0000-0000EC080000}"/>
    <cellStyle name="Percentuale 42 5" xfId="2419" xr:uid="{00000000-0005-0000-0000-0000ED080000}"/>
    <cellStyle name="Percentuale 42 6" xfId="4417" xr:uid="{C2621BD9-8E20-43F2-B067-DA5D10B051E6}"/>
    <cellStyle name="Percentuale 43" xfId="1118" xr:uid="{00000000-0005-0000-0000-0000EE080000}"/>
    <cellStyle name="Percentuale 43 2" xfId="1119" xr:uid="{00000000-0005-0000-0000-0000EF080000}"/>
    <cellStyle name="Percentuale 43 2 2" xfId="4418" xr:uid="{EA3243B9-7EB8-4779-A147-0CEBC04E27DB}"/>
    <cellStyle name="Percentuale 43 3" xfId="1120" xr:uid="{00000000-0005-0000-0000-0000F0080000}"/>
    <cellStyle name="Percentuale 43 3 2" xfId="1121" xr:uid="{00000000-0005-0000-0000-0000F1080000}"/>
    <cellStyle name="Percentuale 43 3 2 2" xfId="2420" xr:uid="{00000000-0005-0000-0000-0000F2080000}"/>
    <cellStyle name="Percentuale 43 3 3" xfId="4419" xr:uid="{F80E7A3E-FFE7-44DE-8912-5936215840B0}"/>
    <cellStyle name="Percentuale 43 3 4" xfId="4420" xr:uid="{54FE9739-AFF9-4B86-A96B-C756B7509C57}"/>
    <cellStyle name="Percentuale 43 4" xfId="2421" xr:uid="{00000000-0005-0000-0000-0000F3080000}"/>
    <cellStyle name="Percentuale 43 4 2" xfId="2422" xr:uid="{00000000-0005-0000-0000-0000F4080000}"/>
    <cellStyle name="Percentuale 43 5" xfId="2423" xr:uid="{00000000-0005-0000-0000-0000F5080000}"/>
    <cellStyle name="Percentuale 43 6" xfId="4421" xr:uid="{1AC9A355-302A-42B8-AD9B-00CCE092A1D8}"/>
    <cellStyle name="Percentuale 44" xfId="1122" xr:uid="{00000000-0005-0000-0000-0000F6080000}"/>
    <cellStyle name="Percentuale 44 2" xfId="1123" xr:uid="{00000000-0005-0000-0000-0000F7080000}"/>
    <cellStyle name="Percentuale 44 2 2" xfId="4422" xr:uid="{FA9296BB-225F-4861-BCAB-C38637C1AF2B}"/>
    <cellStyle name="Percentuale 44 3" xfId="1124" xr:uid="{00000000-0005-0000-0000-0000F8080000}"/>
    <cellStyle name="Percentuale 44 3 2" xfId="1125" xr:uid="{00000000-0005-0000-0000-0000F9080000}"/>
    <cellStyle name="Percentuale 44 3 2 2" xfId="2424" xr:uid="{00000000-0005-0000-0000-0000FA080000}"/>
    <cellStyle name="Percentuale 44 3 3" xfId="4423" xr:uid="{573F4939-57B8-4001-9282-07477ADACEF1}"/>
    <cellStyle name="Percentuale 44 3 4" xfId="4424" xr:uid="{CFBD84A9-81FD-466A-A4BE-3721A000A152}"/>
    <cellStyle name="Percentuale 44 4" xfId="2425" xr:uid="{00000000-0005-0000-0000-0000FB080000}"/>
    <cellStyle name="Percentuale 44 4 2" xfId="2426" xr:uid="{00000000-0005-0000-0000-0000FC080000}"/>
    <cellStyle name="Percentuale 44 5" xfId="2427" xr:uid="{00000000-0005-0000-0000-0000FD080000}"/>
    <cellStyle name="Percentuale 44 6" xfId="4425" xr:uid="{A51BA692-0198-4FA5-AFCB-6830824D66CE}"/>
    <cellStyle name="Percentuale 45" xfId="1126" xr:uid="{00000000-0005-0000-0000-0000FE080000}"/>
    <cellStyle name="Percentuale 45 2" xfId="1127" xr:uid="{00000000-0005-0000-0000-0000FF080000}"/>
    <cellStyle name="Percentuale 45 2 2" xfId="4426" xr:uid="{5EFB8B56-BEDA-4B2C-A9C1-11E8A56C8AE0}"/>
    <cellStyle name="Percentuale 45 3" xfId="1128" xr:uid="{00000000-0005-0000-0000-000000090000}"/>
    <cellStyle name="Percentuale 45 3 2" xfId="1129" xr:uid="{00000000-0005-0000-0000-000001090000}"/>
    <cellStyle name="Percentuale 45 3 2 2" xfId="2428" xr:uid="{00000000-0005-0000-0000-000002090000}"/>
    <cellStyle name="Percentuale 45 3 3" xfId="4427" xr:uid="{56321FF6-9BB8-4130-85CB-FF1C8C82BD83}"/>
    <cellStyle name="Percentuale 45 3 4" xfId="4428" xr:uid="{5BB8571F-E019-4ECA-84AB-DB50FD8C7ED6}"/>
    <cellStyle name="Percentuale 45 4" xfId="2429" xr:uid="{00000000-0005-0000-0000-000003090000}"/>
    <cellStyle name="Percentuale 45 4 2" xfId="2430" xr:uid="{00000000-0005-0000-0000-000004090000}"/>
    <cellStyle name="Percentuale 45 5" xfId="2431" xr:uid="{00000000-0005-0000-0000-000005090000}"/>
    <cellStyle name="Percentuale 45 6" xfId="4429" xr:uid="{6B6FC2EC-4E3B-4694-87EE-C57F7995C6E3}"/>
    <cellStyle name="Percentuale 46" xfId="1130" xr:uid="{00000000-0005-0000-0000-000006090000}"/>
    <cellStyle name="Percentuale 46 2" xfId="1131" xr:uid="{00000000-0005-0000-0000-000007090000}"/>
    <cellStyle name="Percentuale 46 2 2" xfId="4430" xr:uid="{760EA28B-5463-43A2-ABD6-FE37E8F0006C}"/>
    <cellStyle name="Percentuale 46 3" xfId="1132" xr:uid="{00000000-0005-0000-0000-000008090000}"/>
    <cellStyle name="Percentuale 46 3 2" xfId="1133" xr:uid="{00000000-0005-0000-0000-000009090000}"/>
    <cellStyle name="Percentuale 46 3 2 2" xfId="2432" xr:uid="{00000000-0005-0000-0000-00000A090000}"/>
    <cellStyle name="Percentuale 46 3 3" xfId="4431" xr:uid="{DC23AB04-9F3F-424C-8D3E-403E4A7BB693}"/>
    <cellStyle name="Percentuale 46 3 4" xfId="4432" xr:uid="{30F39DA6-2623-4291-8B3B-B27974246976}"/>
    <cellStyle name="Percentuale 46 4" xfId="2433" xr:uid="{00000000-0005-0000-0000-00000B090000}"/>
    <cellStyle name="Percentuale 46 4 2" xfId="2434" xr:uid="{00000000-0005-0000-0000-00000C090000}"/>
    <cellStyle name="Percentuale 46 5" xfId="2435" xr:uid="{00000000-0005-0000-0000-00000D090000}"/>
    <cellStyle name="Percentuale 46 6" xfId="4433" xr:uid="{096CDA77-F88D-4010-9CF9-5C6A606516B0}"/>
    <cellStyle name="Percentuale 47" xfId="1134" xr:uid="{00000000-0005-0000-0000-00000E090000}"/>
    <cellStyle name="Percentuale 47 2" xfId="1135" xr:uid="{00000000-0005-0000-0000-00000F090000}"/>
    <cellStyle name="Percentuale 47 2 2" xfId="4434" xr:uid="{B094009C-E68A-4037-9076-C8AAAED39F30}"/>
    <cellStyle name="Percentuale 47 3" xfId="1136" xr:uid="{00000000-0005-0000-0000-000010090000}"/>
    <cellStyle name="Percentuale 47 3 2" xfId="1137" xr:uid="{00000000-0005-0000-0000-000011090000}"/>
    <cellStyle name="Percentuale 47 3 2 2" xfId="2436" xr:uid="{00000000-0005-0000-0000-000012090000}"/>
    <cellStyle name="Percentuale 47 3 3" xfId="4435" xr:uid="{F022C333-ADCA-425B-B780-900E1C5D78B0}"/>
    <cellStyle name="Percentuale 47 3 4" xfId="4436" xr:uid="{AF0E532D-853F-4522-A12D-E68A9EB97769}"/>
    <cellStyle name="Percentuale 47 4" xfId="2437" xr:uid="{00000000-0005-0000-0000-000013090000}"/>
    <cellStyle name="Percentuale 47 4 2" xfId="2438" xr:uid="{00000000-0005-0000-0000-000014090000}"/>
    <cellStyle name="Percentuale 47 5" xfId="2439" xr:uid="{00000000-0005-0000-0000-000015090000}"/>
    <cellStyle name="Percentuale 47 6" xfId="4437" xr:uid="{7360B186-F4AA-4A6C-8487-02465BE41720}"/>
    <cellStyle name="Percentuale 48" xfId="1138" xr:uid="{00000000-0005-0000-0000-000016090000}"/>
    <cellStyle name="Percentuale 48 2" xfId="1139" xr:uid="{00000000-0005-0000-0000-000017090000}"/>
    <cellStyle name="Percentuale 48 2 2" xfId="4438" xr:uid="{726D400F-8AAB-4727-B0FD-CED49B17E748}"/>
    <cellStyle name="Percentuale 48 3" xfId="1140" xr:uid="{00000000-0005-0000-0000-000018090000}"/>
    <cellStyle name="Percentuale 48 3 2" xfId="1141" xr:uid="{00000000-0005-0000-0000-000019090000}"/>
    <cellStyle name="Percentuale 48 3 2 2" xfId="2440" xr:uid="{00000000-0005-0000-0000-00001A090000}"/>
    <cellStyle name="Percentuale 48 3 3" xfId="4439" xr:uid="{A6436C44-8D95-41B5-9996-51064F542FE6}"/>
    <cellStyle name="Percentuale 48 3 4" xfId="4440" xr:uid="{C5EA6DBE-E426-499E-A3B3-1B7451E8C5FE}"/>
    <cellStyle name="Percentuale 48 4" xfId="2441" xr:uid="{00000000-0005-0000-0000-00001B090000}"/>
    <cellStyle name="Percentuale 48 4 2" xfId="2442" xr:uid="{00000000-0005-0000-0000-00001C090000}"/>
    <cellStyle name="Percentuale 48 5" xfId="2443" xr:uid="{00000000-0005-0000-0000-00001D090000}"/>
    <cellStyle name="Percentuale 48 6" xfId="4441" xr:uid="{7267F761-77BB-4BE3-9ED5-46A589F9F548}"/>
    <cellStyle name="Percentuale 49" xfId="1142" xr:uid="{00000000-0005-0000-0000-00001E090000}"/>
    <cellStyle name="Percentuale 49 2" xfId="1143" xr:uid="{00000000-0005-0000-0000-00001F090000}"/>
    <cellStyle name="Percentuale 49 2 2" xfId="4442" xr:uid="{56C6A778-CCEC-4924-96BD-BF5B699F9CBC}"/>
    <cellStyle name="Percentuale 49 3" xfId="1144" xr:uid="{00000000-0005-0000-0000-000020090000}"/>
    <cellStyle name="Percentuale 49 3 2" xfId="1145" xr:uid="{00000000-0005-0000-0000-000021090000}"/>
    <cellStyle name="Percentuale 49 3 2 2" xfId="2444" xr:uid="{00000000-0005-0000-0000-000022090000}"/>
    <cellStyle name="Percentuale 49 3 3" xfId="4443" xr:uid="{F01A5C83-2823-4E10-9E51-BB8C5677BE26}"/>
    <cellStyle name="Percentuale 49 3 4" xfId="4444" xr:uid="{C104C444-6531-4253-BCD2-2567DDBDB7F9}"/>
    <cellStyle name="Percentuale 49 4" xfId="2445" xr:uid="{00000000-0005-0000-0000-000023090000}"/>
    <cellStyle name="Percentuale 49 4 2" xfId="2446" xr:uid="{00000000-0005-0000-0000-000024090000}"/>
    <cellStyle name="Percentuale 49 5" xfId="2447" xr:uid="{00000000-0005-0000-0000-000025090000}"/>
    <cellStyle name="Percentuale 49 6" xfId="4445" xr:uid="{B0A69839-8799-4BB8-A746-D9337588C0BD}"/>
    <cellStyle name="Percentuale 5" xfId="1146" xr:uid="{00000000-0005-0000-0000-000026090000}"/>
    <cellStyle name="Percentuale 5 2" xfId="1147" xr:uid="{00000000-0005-0000-0000-000027090000}"/>
    <cellStyle name="Percentuale 5 2 2" xfId="4446" xr:uid="{E251CB64-84D1-4EEB-B6F5-0C6611F4CDC3}"/>
    <cellStyle name="Percentuale 5 3" xfId="1148" xr:uid="{00000000-0005-0000-0000-000028090000}"/>
    <cellStyle name="Percentuale 5 3 2" xfId="1149" xr:uid="{00000000-0005-0000-0000-000029090000}"/>
    <cellStyle name="Percentuale 5 3 2 2" xfId="2448" xr:uid="{00000000-0005-0000-0000-00002A090000}"/>
    <cellStyle name="Percentuale 5 3 3" xfId="4447" xr:uid="{1BCA16C4-B910-4012-B52F-6E5399E67E8A}"/>
    <cellStyle name="Percentuale 5 3 4" xfId="4448" xr:uid="{4BD6F7BE-EB6A-4D14-878A-FE17DA0AEA50}"/>
    <cellStyle name="Percentuale 5 4" xfId="2449" xr:uid="{00000000-0005-0000-0000-00002B090000}"/>
    <cellStyle name="Percentuale 5 4 2" xfId="2450" xr:uid="{00000000-0005-0000-0000-00002C090000}"/>
    <cellStyle name="Percentuale 5 5" xfId="2451" xr:uid="{00000000-0005-0000-0000-00002D090000}"/>
    <cellStyle name="Percentuale 5 6" xfId="4449" xr:uid="{3C0AC27A-EDD8-4B94-BD8F-9A02C1C62850}"/>
    <cellStyle name="Percentuale 50" xfId="1150" xr:uid="{00000000-0005-0000-0000-00002E090000}"/>
    <cellStyle name="Percentuale 50 2" xfId="1151" xr:uid="{00000000-0005-0000-0000-00002F090000}"/>
    <cellStyle name="Percentuale 50 2 2" xfId="4450" xr:uid="{4554B198-268A-4855-AE4B-5DD0D1F70F50}"/>
    <cellStyle name="Percentuale 50 3" xfId="1152" xr:uid="{00000000-0005-0000-0000-000030090000}"/>
    <cellStyle name="Percentuale 50 3 2" xfId="1153" xr:uid="{00000000-0005-0000-0000-000031090000}"/>
    <cellStyle name="Percentuale 50 3 2 2" xfId="2452" xr:uid="{00000000-0005-0000-0000-000032090000}"/>
    <cellStyle name="Percentuale 50 3 3" xfId="4451" xr:uid="{F72B520B-BCB3-4CB2-865A-1E0C08D3EAA1}"/>
    <cellStyle name="Percentuale 50 3 4" xfId="4452" xr:uid="{6A44ADA6-E7FA-48ED-8020-30324C301F8E}"/>
    <cellStyle name="Percentuale 50 4" xfId="2453" xr:uid="{00000000-0005-0000-0000-000033090000}"/>
    <cellStyle name="Percentuale 50 4 2" xfId="2454" xr:uid="{00000000-0005-0000-0000-000034090000}"/>
    <cellStyle name="Percentuale 50 5" xfId="2455" xr:uid="{00000000-0005-0000-0000-000035090000}"/>
    <cellStyle name="Percentuale 50 6" xfId="4453" xr:uid="{C87B59BC-DD55-477C-9851-3F1DA0C48FF5}"/>
    <cellStyle name="Percentuale 51" xfId="1154" xr:uid="{00000000-0005-0000-0000-000036090000}"/>
    <cellStyle name="Percentuale 51 2" xfId="1155" xr:uid="{00000000-0005-0000-0000-000037090000}"/>
    <cellStyle name="Percentuale 51 2 2" xfId="4454" xr:uid="{0161E5EC-29D0-4721-A1E9-A5036DEF8520}"/>
    <cellStyle name="Percentuale 51 3" xfId="1156" xr:uid="{00000000-0005-0000-0000-000038090000}"/>
    <cellStyle name="Percentuale 51 3 2" xfId="1157" xr:uid="{00000000-0005-0000-0000-000039090000}"/>
    <cellStyle name="Percentuale 51 3 2 2" xfId="2456" xr:uid="{00000000-0005-0000-0000-00003A090000}"/>
    <cellStyle name="Percentuale 51 3 3" xfId="4455" xr:uid="{EE04CF97-2153-42C9-8EF3-6B5C8D5A1591}"/>
    <cellStyle name="Percentuale 51 3 4" xfId="4456" xr:uid="{D84EC765-5A93-415B-AEB7-4F5B04EBB4AA}"/>
    <cellStyle name="Percentuale 51 4" xfId="2457" xr:uid="{00000000-0005-0000-0000-00003B090000}"/>
    <cellStyle name="Percentuale 51 4 2" xfId="2458" xr:uid="{00000000-0005-0000-0000-00003C090000}"/>
    <cellStyle name="Percentuale 51 5" xfId="2459" xr:uid="{00000000-0005-0000-0000-00003D090000}"/>
    <cellStyle name="Percentuale 51 6" xfId="4457" xr:uid="{5A1A967A-97F1-480D-9B37-7BE2A0CE0039}"/>
    <cellStyle name="Percentuale 52" xfId="1158" xr:uid="{00000000-0005-0000-0000-00003E090000}"/>
    <cellStyle name="Percentuale 52 2" xfId="1159" xr:uid="{00000000-0005-0000-0000-00003F090000}"/>
    <cellStyle name="Percentuale 52 2 2" xfId="4458" xr:uid="{4BD7B718-94F2-4FC0-BA6A-D6626BD21034}"/>
    <cellStyle name="Percentuale 52 3" xfId="1160" xr:uid="{00000000-0005-0000-0000-000040090000}"/>
    <cellStyle name="Percentuale 52 3 2" xfId="1161" xr:uid="{00000000-0005-0000-0000-000041090000}"/>
    <cellStyle name="Percentuale 52 3 2 2" xfId="2460" xr:uid="{00000000-0005-0000-0000-000042090000}"/>
    <cellStyle name="Percentuale 52 3 3" xfId="4459" xr:uid="{5AD33577-89EB-4739-85FA-A96EEE004D42}"/>
    <cellStyle name="Percentuale 52 3 4" xfId="4460" xr:uid="{610B74FE-D79D-4230-8123-00B0ED04DD83}"/>
    <cellStyle name="Percentuale 52 4" xfId="2461" xr:uid="{00000000-0005-0000-0000-000043090000}"/>
    <cellStyle name="Percentuale 52 4 2" xfId="2462" xr:uid="{00000000-0005-0000-0000-000044090000}"/>
    <cellStyle name="Percentuale 52 5" xfId="2463" xr:uid="{00000000-0005-0000-0000-000045090000}"/>
    <cellStyle name="Percentuale 52 6" xfId="4461" xr:uid="{B246CC44-E1D8-4B9C-91CB-09C8BBEE464F}"/>
    <cellStyle name="Percentuale 53" xfId="1162" xr:uid="{00000000-0005-0000-0000-000046090000}"/>
    <cellStyle name="Percentuale 53 2" xfId="1163" xr:uid="{00000000-0005-0000-0000-000047090000}"/>
    <cellStyle name="Percentuale 53 2 2" xfId="4462" xr:uid="{61903179-40AF-436F-9F66-4D48965D5CE7}"/>
    <cellStyle name="Percentuale 53 3" xfId="1164" xr:uid="{00000000-0005-0000-0000-000048090000}"/>
    <cellStyle name="Percentuale 53 3 2" xfId="1165" xr:uid="{00000000-0005-0000-0000-000049090000}"/>
    <cellStyle name="Percentuale 53 3 2 2" xfId="2464" xr:uid="{00000000-0005-0000-0000-00004A090000}"/>
    <cellStyle name="Percentuale 53 3 3" xfId="4463" xr:uid="{73EEBFFD-F94D-4600-A89A-9102246D6226}"/>
    <cellStyle name="Percentuale 53 3 4" xfId="4464" xr:uid="{A480B3C7-376C-4DB9-9A33-2F857A572DAD}"/>
    <cellStyle name="Percentuale 53 4" xfId="2465" xr:uid="{00000000-0005-0000-0000-00004B090000}"/>
    <cellStyle name="Percentuale 53 4 2" xfId="2466" xr:uid="{00000000-0005-0000-0000-00004C090000}"/>
    <cellStyle name="Percentuale 53 5" xfId="2467" xr:uid="{00000000-0005-0000-0000-00004D090000}"/>
    <cellStyle name="Percentuale 53 6" xfId="4465" xr:uid="{6BB39013-892E-48F3-BEE5-BB1EBF0493BD}"/>
    <cellStyle name="Percentuale 54" xfId="1166" xr:uid="{00000000-0005-0000-0000-00004E090000}"/>
    <cellStyle name="Percentuale 54 2" xfId="1167" xr:uid="{00000000-0005-0000-0000-00004F090000}"/>
    <cellStyle name="Percentuale 54 2 2" xfId="4466" xr:uid="{9CB51E58-AE54-4921-B5AE-AD6820279209}"/>
    <cellStyle name="Percentuale 54 3" xfId="1168" xr:uid="{00000000-0005-0000-0000-000050090000}"/>
    <cellStyle name="Percentuale 54 3 2" xfId="1169" xr:uid="{00000000-0005-0000-0000-000051090000}"/>
    <cellStyle name="Percentuale 54 3 2 2" xfId="2468" xr:uid="{00000000-0005-0000-0000-000052090000}"/>
    <cellStyle name="Percentuale 54 3 3" xfId="4467" xr:uid="{1AFC0FB9-37D3-41E3-929E-2571C5F13EBD}"/>
    <cellStyle name="Percentuale 54 3 4" xfId="4468" xr:uid="{93EA9C93-C781-475A-8DD1-937844A4F1CC}"/>
    <cellStyle name="Percentuale 54 4" xfId="2469" xr:uid="{00000000-0005-0000-0000-000053090000}"/>
    <cellStyle name="Percentuale 54 4 2" xfId="2470" xr:uid="{00000000-0005-0000-0000-000054090000}"/>
    <cellStyle name="Percentuale 54 5" xfId="2471" xr:uid="{00000000-0005-0000-0000-000055090000}"/>
    <cellStyle name="Percentuale 54 6" xfId="4469" xr:uid="{6CECE403-2B12-45D1-88B1-DFF6DD22191D}"/>
    <cellStyle name="Percentuale 55" xfId="1170" xr:uid="{00000000-0005-0000-0000-000056090000}"/>
    <cellStyle name="Percentuale 55 2" xfId="1171" xr:uid="{00000000-0005-0000-0000-000057090000}"/>
    <cellStyle name="Percentuale 55 2 2" xfId="4470" xr:uid="{F977554A-A1E0-4371-A64D-8DFB23416A3E}"/>
    <cellStyle name="Percentuale 55 3" xfId="1172" xr:uid="{00000000-0005-0000-0000-000058090000}"/>
    <cellStyle name="Percentuale 55 3 2" xfId="1173" xr:uid="{00000000-0005-0000-0000-000059090000}"/>
    <cellStyle name="Percentuale 55 3 2 2" xfId="2472" xr:uid="{00000000-0005-0000-0000-00005A090000}"/>
    <cellStyle name="Percentuale 55 3 3" xfId="4471" xr:uid="{C2FFB8A8-5D03-4ED2-BE07-006F14C9E749}"/>
    <cellStyle name="Percentuale 55 3 4" xfId="4472" xr:uid="{001A7FF7-02E7-4400-AC99-85F2DD4CE3F9}"/>
    <cellStyle name="Percentuale 55 4" xfId="2473" xr:uid="{00000000-0005-0000-0000-00005B090000}"/>
    <cellStyle name="Percentuale 55 4 2" xfId="2474" xr:uid="{00000000-0005-0000-0000-00005C090000}"/>
    <cellStyle name="Percentuale 55 5" xfId="2475" xr:uid="{00000000-0005-0000-0000-00005D090000}"/>
    <cellStyle name="Percentuale 55 6" xfId="4473" xr:uid="{5CBE3484-BF68-442A-9E8D-E89ABD37FFB0}"/>
    <cellStyle name="Percentuale 56" xfId="1174" xr:uid="{00000000-0005-0000-0000-00005E090000}"/>
    <cellStyle name="Percentuale 56 2" xfId="1175" xr:uid="{00000000-0005-0000-0000-00005F090000}"/>
    <cellStyle name="Percentuale 56 2 2" xfId="4474" xr:uid="{F0A729FD-68FA-4960-B068-48806F9B3947}"/>
    <cellStyle name="Percentuale 56 3" xfId="1176" xr:uid="{00000000-0005-0000-0000-000060090000}"/>
    <cellStyle name="Percentuale 56 3 2" xfId="1177" xr:uid="{00000000-0005-0000-0000-000061090000}"/>
    <cellStyle name="Percentuale 56 3 2 2" xfId="2476" xr:uid="{00000000-0005-0000-0000-000062090000}"/>
    <cellStyle name="Percentuale 56 3 3" xfId="4475" xr:uid="{15F86343-1FE0-4152-AC6A-79AD02705EF5}"/>
    <cellStyle name="Percentuale 56 3 4" xfId="4476" xr:uid="{BCAEFA1A-ADA8-4152-89B9-840C6CC2BACA}"/>
    <cellStyle name="Percentuale 56 4" xfId="2477" xr:uid="{00000000-0005-0000-0000-000063090000}"/>
    <cellStyle name="Percentuale 56 4 2" xfId="2478" xr:uid="{00000000-0005-0000-0000-000064090000}"/>
    <cellStyle name="Percentuale 56 5" xfId="2479" xr:uid="{00000000-0005-0000-0000-000065090000}"/>
    <cellStyle name="Percentuale 56 6" xfId="4477" xr:uid="{878B95F7-D7C0-476D-86EA-11C9A1EAF050}"/>
    <cellStyle name="Percentuale 57" xfId="1178" xr:uid="{00000000-0005-0000-0000-000066090000}"/>
    <cellStyle name="Percentuale 57 2" xfId="1179" xr:uid="{00000000-0005-0000-0000-000067090000}"/>
    <cellStyle name="Percentuale 57 2 2" xfId="4478" xr:uid="{802071B6-1DB8-4E88-9284-268E36F95370}"/>
    <cellStyle name="Percentuale 57 3" xfId="1180" xr:uid="{00000000-0005-0000-0000-000068090000}"/>
    <cellStyle name="Percentuale 57 3 2" xfId="1181" xr:uid="{00000000-0005-0000-0000-000069090000}"/>
    <cellStyle name="Percentuale 57 3 2 2" xfId="2480" xr:uid="{00000000-0005-0000-0000-00006A090000}"/>
    <cellStyle name="Percentuale 57 3 3" xfId="4479" xr:uid="{9A432AAB-FE07-49DF-A2EB-9027ACFACA74}"/>
    <cellStyle name="Percentuale 57 3 4" xfId="4480" xr:uid="{2256E624-F931-48E6-B76A-6CB5BC4F81A5}"/>
    <cellStyle name="Percentuale 57 4" xfId="2481" xr:uid="{00000000-0005-0000-0000-00006B090000}"/>
    <cellStyle name="Percentuale 57 4 2" xfId="2482" xr:uid="{00000000-0005-0000-0000-00006C090000}"/>
    <cellStyle name="Percentuale 57 5" xfId="2483" xr:uid="{00000000-0005-0000-0000-00006D090000}"/>
    <cellStyle name="Percentuale 57 6" xfId="4481" xr:uid="{19668B3A-51C5-4C47-8D19-2C9C755482C7}"/>
    <cellStyle name="Percentuale 58" xfId="1182" xr:uid="{00000000-0005-0000-0000-00006E090000}"/>
    <cellStyle name="Percentuale 58 2" xfId="1183" xr:uid="{00000000-0005-0000-0000-00006F090000}"/>
    <cellStyle name="Percentuale 58 2 2" xfId="4482" xr:uid="{98E9A2AD-3D94-4ADC-BE39-60F20F81CE80}"/>
    <cellStyle name="Percentuale 58 3" xfId="1184" xr:uid="{00000000-0005-0000-0000-000070090000}"/>
    <cellStyle name="Percentuale 58 3 2" xfId="1185" xr:uid="{00000000-0005-0000-0000-000071090000}"/>
    <cellStyle name="Percentuale 58 3 2 2" xfId="2484" xr:uid="{00000000-0005-0000-0000-000072090000}"/>
    <cellStyle name="Percentuale 58 3 3" xfId="4483" xr:uid="{CD494641-1FDC-404E-98F8-9AB0E0C84F4E}"/>
    <cellStyle name="Percentuale 58 3 4" xfId="4484" xr:uid="{2219F934-EDFE-4E81-82CF-3B29C1C2BB26}"/>
    <cellStyle name="Percentuale 58 4" xfId="2485" xr:uid="{00000000-0005-0000-0000-000073090000}"/>
    <cellStyle name="Percentuale 58 4 2" xfId="2486" xr:uid="{00000000-0005-0000-0000-000074090000}"/>
    <cellStyle name="Percentuale 58 5" xfId="2487" xr:uid="{00000000-0005-0000-0000-000075090000}"/>
    <cellStyle name="Percentuale 58 6" xfId="4485" xr:uid="{56342253-28BE-493F-B0E0-DFA831CD7057}"/>
    <cellStyle name="Percentuale 59" xfId="1186" xr:uid="{00000000-0005-0000-0000-000076090000}"/>
    <cellStyle name="Percentuale 59 2" xfId="1187" xr:uid="{00000000-0005-0000-0000-000077090000}"/>
    <cellStyle name="Percentuale 59 2 2" xfId="4486" xr:uid="{1B778C9F-89EA-440F-8B92-160FDE694F43}"/>
    <cellStyle name="Percentuale 59 3" xfId="1188" xr:uid="{00000000-0005-0000-0000-000078090000}"/>
    <cellStyle name="Percentuale 59 3 2" xfId="1189" xr:uid="{00000000-0005-0000-0000-000079090000}"/>
    <cellStyle name="Percentuale 59 3 2 2" xfId="2488" xr:uid="{00000000-0005-0000-0000-00007A090000}"/>
    <cellStyle name="Percentuale 59 3 3" xfId="4487" xr:uid="{36B2E09D-236E-4D14-9F1E-1F19B8523443}"/>
    <cellStyle name="Percentuale 59 3 4" xfId="4488" xr:uid="{7FECFE92-472B-453A-BE80-D34BDCF4D2E0}"/>
    <cellStyle name="Percentuale 59 4" xfId="2489" xr:uid="{00000000-0005-0000-0000-00007B090000}"/>
    <cellStyle name="Percentuale 59 4 2" xfId="2490" xr:uid="{00000000-0005-0000-0000-00007C090000}"/>
    <cellStyle name="Percentuale 59 5" xfId="2491" xr:uid="{00000000-0005-0000-0000-00007D090000}"/>
    <cellStyle name="Percentuale 59 6" xfId="4489" xr:uid="{D3DB3407-4102-4590-85A2-34C11F4AFE5C}"/>
    <cellStyle name="Percentuale 6" xfId="1190" xr:uid="{00000000-0005-0000-0000-00007E090000}"/>
    <cellStyle name="Percentuale 6 2" xfId="1191" xr:uid="{00000000-0005-0000-0000-00007F090000}"/>
    <cellStyle name="Percentuale 6 2 2" xfId="4490" xr:uid="{90E5CF0C-8429-4222-80BE-5FAD1F5A72F7}"/>
    <cellStyle name="Percentuale 6 3" xfId="1192" xr:uid="{00000000-0005-0000-0000-000080090000}"/>
    <cellStyle name="Percentuale 6 3 2" xfId="1193" xr:uid="{00000000-0005-0000-0000-000081090000}"/>
    <cellStyle name="Percentuale 6 3 2 2" xfId="2492" xr:uid="{00000000-0005-0000-0000-000082090000}"/>
    <cellStyle name="Percentuale 6 3 3" xfId="4491" xr:uid="{75300586-8009-43AB-A456-E2610EDA0574}"/>
    <cellStyle name="Percentuale 6 3 4" xfId="4492" xr:uid="{CA0CD72A-87E1-426E-BF0F-8ECD92FC0FAC}"/>
    <cellStyle name="Percentuale 6 4" xfId="2493" xr:uid="{00000000-0005-0000-0000-000083090000}"/>
    <cellStyle name="Percentuale 6 4 2" xfId="2494" xr:uid="{00000000-0005-0000-0000-000084090000}"/>
    <cellStyle name="Percentuale 6 5" xfId="2495" xr:uid="{00000000-0005-0000-0000-000085090000}"/>
    <cellStyle name="Percentuale 6 6" xfId="4493" xr:uid="{199D01E3-4552-44BA-8468-34581227733B}"/>
    <cellStyle name="Percentuale 60" xfId="1194" xr:uid="{00000000-0005-0000-0000-000086090000}"/>
    <cellStyle name="Percentuale 60 2" xfId="1195" xr:uid="{00000000-0005-0000-0000-000087090000}"/>
    <cellStyle name="Percentuale 60 2 2" xfId="4494" xr:uid="{9881725C-C786-498F-9F95-96CF2C503E8E}"/>
    <cellStyle name="Percentuale 60 3" xfId="1196" xr:uid="{00000000-0005-0000-0000-000088090000}"/>
    <cellStyle name="Percentuale 60 3 2" xfId="1197" xr:uid="{00000000-0005-0000-0000-000089090000}"/>
    <cellStyle name="Percentuale 60 3 2 2" xfId="2496" xr:uid="{00000000-0005-0000-0000-00008A090000}"/>
    <cellStyle name="Percentuale 60 3 3" xfId="4495" xr:uid="{5A765B27-BD85-4EA1-B9A8-1ECA6E11B6AF}"/>
    <cellStyle name="Percentuale 60 3 4" xfId="4496" xr:uid="{2B767809-4FBE-4C42-ADB9-045DCC193EEC}"/>
    <cellStyle name="Percentuale 60 4" xfId="2497" xr:uid="{00000000-0005-0000-0000-00008B090000}"/>
    <cellStyle name="Percentuale 60 4 2" xfId="2498" xr:uid="{00000000-0005-0000-0000-00008C090000}"/>
    <cellStyle name="Percentuale 60 5" xfId="2499" xr:uid="{00000000-0005-0000-0000-00008D090000}"/>
    <cellStyle name="Percentuale 60 6" xfId="4497" xr:uid="{7DD6DA45-4593-45F1-9140-05DC713798E4}"/>
    <cellStyle name="Percentuale 61" xfId="1198" xr:uid="{00000000-0005-0000-0000-00008E090000}"/>
    <cellStyle name="Percentuale 61 2" xfId="1199" xr:uid="{00000000-0005-0000-0000-00008F090000}"/>
    <cellStyle name="Percentuale 61 2 2" xfId="4498" xr:uid="{1043D732-06C1-494A-8B64-0E79BE32EE23}"/>
    <cellStyle name="Percentuale 61 3" xfId="1200" xr:uid="{00000000-0005-0000-0000-000090090000}"/>
    <cellStyle name="Percentuale 61 3 2" xfId="1201" xr:uid="{00000000-0005-0000-0000-000091090000}"/>
    <cellStyle name="Percentuale 61 3 2 2" xfId="2500" xr:uid="{00000000-0005-0000-0000-000092090000}"/>
    <cellStyle name="Percentuale 61 3 3" xfId="4499" xr:uid="{0B579BCD-FA2E-4E8B-A833-5BA539FBD773}"/>
    <cellStyle name="Percentuale 61 3 4" xfId="4500" xr:uid="{58A199FC-403B-4D02-8716-D144488EF6B6}"/>
    <cellStyle name="Percentuale 61 4" xfId="2501" xr:uid="{00000000-0005-0000-0000-000093090000}"/>
    <cellStyle name="Percentuale 61 4 2" xfId="2502" xr:uid="{00000000-0005-0000-0000-000094090000}"/>
    <cellStyle name="Percentuale 61 5" xfId="2503" xr:uid="{00000000-0005-0000-0000-000095090000}"/>
    <cellStyle name="Percentuale 61 6" xfId="4501" xr:uid="{64048847-2465-466E-9465-CDED2EE68F49}"/>
    <cellStyle name="Percentuale 62" xfId="1202" xr:uid="{00000000-0005-0000-0000-000096090000}"/>
    <cellStyle name="Percentuale 62 2" xfId="1203" xr:uid="{00000000-0005-0000-0000-000097090000}"/>
    <cellStyle name="Percentuale 63" xfId="1204" xr:uid="{00000000-0005-0000-0000-000098090000}"/>
    <cellStyle name="Percentuale 63 2" xfId="1205" xr:uid="{00000000-0005-0000-0000-000099090000}"/>
    <cellStyle name="Percentuale 64" xfId="1206" xr:uid="{00000000-0005-0000-0000-00009A090000}"/>
    <cellStyle name="Percentuale 64 2" xfId="1207" xr:uid="{00000000-0005-0000-0000-00009B090000}"/>
    <cellStyle name="Percentuale 65" xfId="1208" xr:uid="{00000000-0005-0000-0000-00009C090000}"/>
    <cellStyle name="Percentuale 65 2" xfId="1209" xr:uid="{00000000-0005-0000-0000-00009D090000}"/>
    <cellStyle name="Percentuale 66" xfId="1210" xr:uid="{00000000-0005-0000-0000-00009E090000}"/>
    <cellStyle name="Percentuale 66 2" xfId="1211" xr:uid="{00000000-0005-0000-0000-00009F090000}"/>
    <cellStyle name="Percentuale 67" xfId="1212" xr:uid="{00000000-0005-0000-0000-0000A0090000}"/>
    <cellStyle name="Percentuale 67 2" xfId="1213" xr:uid="{00000000-0005-0000-0000-0000A1090000}"/>
    <cellStyle name="Percentuale 68" xfId="1214" xr:uid="{00000000-0005-0000-0000-0000A2090000}"/>
    <cellStyle name="Percentuale 68 2" xfId="1215" xr:uid="{00000000-0005-0000-0000-0000A3090000}"/>
    <cellStyle name="Percentuale 68 2 2" xfId="4502" xr:uid="{BACC67DC-0D10-4A0C-8653-C032F3F4ECAE}"/>
    <cellStyle name="Percentuale 68 3" xfId="1216" xr:uid="{00000000-0005-0000-0000-0000A4090000}"/>
    <cellStyle name="Percentuale 68 3 2" xfId="1217" xr:uid="{00000000-0005-0000-0000-0000A5090000}"/>
    <cellStyle name="Percentuale 68 3 2 2" xfId="2504" xr:uid="{00000000-0005-0000-0000-0000A6090000}"/>
    <cellStyle name="Percentuale 68 3 3" xfId="4503" xr:uid="{DC9ED9B7-0593-4684-B2BF-E5BDE9B5FE35}"/>
    <cellStyle name="Percentuale 68 3 4" xfId="4504" xr:uid="{476AD549-44A6-4B35-B9D7-2515E2929DA2}"/>
    <cellStyle name="Percentuale 68 4" xfId="2505" xr:uid="{00000000-0005-0000-0000-0000A7090000}"/>
    <cellStyle name="Percentuale 68 4 2" xfId="2506" xr:uid="{00000000-0005-0000-0000-0000A8090000}"/>
    <cellStyle name="Percentuale 68 5" xfId="2507" xr:uid="{00000000-0005-0000-0000-0000A9090000}"/>
    <cellStyle name="Percentuale 68 6" xfId="4505" xr:uid="{B04B8D4B-5750-4393-9BCE-86DA715AD844}"/>
    <cellStyle name="Percentuale 69" xfId="1218" xr:uid="{00000000-0005-0000-0000-0000AA090000}"/>
    <cellStyle name="Percentuale 69 2" xfId="1219" xr:uid="{00000000-0005-0000-0000-0000AB090000}"/>
    <cellStyle name="Percentuale 69 2 2" xfId="4506" xr:uid="{23DB9E88-DEBE-4954-BEC1-3C3828A60C5B}"/>
    <cellStyle name="Percentuale 69 3" xfId="1220" xr:uid="{00000000-0005-0000-0000-0000AC090000}"/>
    <cellStyle name="Percentuale 69 3 2" xfId="1221" xr:uid="{00000000-0005-0000-0000-0000AD090000}"/>
    <cellStyle name="Percentuale 69 3 2 2" xfId="2508" xr:uid="{00000000-0005-0000-0000-0000AE090000}"/>
    <cellStyle name="Percentuale 69 3 3" xfId="4507" xr:uid="{F23C2736-47A1-4534-B738-9D35C0CD0C5F}"/>
    <cellStyle name="Percentuale 69 3 4" xfId="4508" xr:uid="{6EB096BA-F89C-46F3-B69D-C62A77C9EFB4}"/>
    <cellStyle name="Percentuale 69 4" xfId="2509" xr:uid="{00000000-0005-0000-0000-0000AF090000}"/>
    <cellStyle name="Percentuale 69 4 2" xfId="2510" xr:uid="{00000000-0005-0000-0000-0000B0090000}"/>
    <cellStyle name="Percentuale 69 5" xfId="2511" xr:uid="{00000000-0005-0000-0000-0000B1090000}"/>
    <cellStyle name="Percentuale 69 6" xfId="4509" xr:uid="{ECB2712E-6612-44FE-8D01-07451168264D}"/>
    <cellStyle name="Percentuale 7" xfId="1222" xr:uid="{00000000-0005-0000-0000-0000B2090000}"/>
    <cellStyle name="Percentuale 7 2" xfId="1223" xr:uid="{00000000-0005-0000-0000-0000B3090000}"/>
    <cellStyle name="Percentuale 7 2 2" xfId="4510" xr:uid="{39A505AE-B8B8-42CF-92B4-06C819A4CA23}"/>
    <cellStyle name="Percentuale 7 3" xfId="1224" xr:uid="{00000000-0005-0000-0000-0000B4090000}"/>
    <cellStyle name="Percentuale 7 3 2" xfId="1225" xr:uid="{00000000-0005-0000-0000-0000B5090000}"/>
    <cellStyle name="Percentuale 7 3 2 2" xfId="2512" xr:uid="{00000000-0005-0000-0000-0000B6090000}"/>
    <cellStyle name="Percentuale 7 3 3" xfId="4511" xr:uid="{27C4F1D5-4DF4-44E2-AE15-B3E5F9C2936B}"/>
    <cellStyle name="Percentuale 7 3 4" xfId="4512" xr:uid="{23D630BB-0139-496F-A9FA-0C19BCD36DAF}"/>
    <cellStyle name="Percentuale 7 4" xfId="2513" xr:uid="{00000000-0005-0000-0000-0000B7090000}"/>
    <cellStyle name="Percentuale 7 4 2" xfId="2514" xr:uid="{00000000-0005-0000-0000-0000B8090000}"/>
    <cellStyle name="Percentuale 7 5" xfId="2515" xr:uid="{00000000-0005-0000-0000-0000B9090000}"/>
    <cellStyle name="Percentuale 7 6" xfId="4513" xr:uid="{B971EC7F-33B1-45D2-99AE-E8B1207E15BA}"/>
    <cellStyle name="Percentuale 8" xfId="1226" xr:uid="{00000000-0005-0000-0000-0000BA090000}"/>
    <cellStyle name="Percentuale 8 2" xfId="1227" xr:uid="{00000000-0005-0000-0000-0000BB090000}"/>
    <cellStyle name="Percentuale 8 2 2" xfId="4514" xr:uid="{EC87832A-4D3F-42EC-84F1-A7153A9C2B19}"/>
    <cellStyle name="Percentuale 8 3" xfId="1228" xr:uid="{00000000-0005-0000-0000-0000BC090000}"/>
    <cellStyle name="Percentuale 8 3 2" xfId="1229" xr:uid="{00000000-0005-0000-0000-0000BD090000}"/>
    <cellStyle name="Percentuale 8 3 2 2" xfId="2516" xr:uid="{00000000-0005-0000-0000-0000BE090000}"/>
    <cellStyle name="Percentuale 8 3 3" xfId="4515" xr:uid="{741C152F-232A-4B81-B58A-36B8BFCCE056}"/>
    <cellStyle name="Percentuale 8 3 4" xfId="4516" xr:uid="{4CFB019E-7393-468B-81F1-1169D28536A4}"/>
    <cellStyle name="Percentuale 8 4" xfId="2517" xr:uid="{00000000-0005-0000-0000-0000BF090000}"/>
    <cellStyle name="Percentuale 8 4 2" xfId="2518" xr:uid="{00000000-0005-0000-0000-0000C0090000}"/>
    <cellStyle name="Percentuale 8 5" xfId="2519" xr:uid="{00000000-0005-0000-0000-0000C1090000}"/>
    <cellStyle name="Percentuale 8 6" xfId="4517" xr:uid="{3B0E0195-3231-418E-81FD-1D9A483AA130}"/>
    <cellStyle name="Percentuale 9" xfId="1230" xr:uid="{00000000-0005-0000-0000-0000C2090000}"/>
    <cellStyle name="Percentuale 9 2" xfId="1231" xr:uid="{00000000-0005-0000-0000-0000C3090000}"/>
    <cellStyle name="Percentuale 9 2 2" xfId="4518" xr:uid="{7C19F368-3FB0-4038-A5D5-3D8B341AAC7A}"/>
    <cellStyle name="Percentuale 9 3" xfId="1232" xr:uid="{00000000-0005-0000-0000-0000C4090000}"/>
    <cellStyle name="Percentuale 9 3 2" xfId="1233" xr:uid="{00000000-0005-0000-0000-0000C5090000}"/>
    <cellStyle name="Percentuale 9 3 2 2" xfId="2520" xr:uid="{00000000-0005-0000-0000-0000C6090000}"/>
    <cellStyle name="Percentuale 9 3 3" xfId="4519" xr:uid="{09BEE86E-5621-4A2E-9E12-DEB898ADB992}"/>
    <cellStyle name="Percentuale 9 3 4" xfId="4520" xr:uid="{9895FC97-83C2-4E5D-BA95-411E3648771D}"/>
    <cellStyle name="Percentuale 9 4" xfId="2521" xr:uid="{00000000-0005-0000-0000-0000C7090000}"/>
    <cellStyle name="Percentuale 9 4 2" xfId="2522" xr:uid="{00000000-0005-0000-0000-0000C8090000}"/>
    <cellStyle name="Percentuale 9 5" xfId="2523" xr:uid="{00000000-0005-0000-0000-0000C9090000}"/>
    <cellStyle name="Percentuale 9 6" xfId="4521" xr:uid="{467D75F9-414A-4C6D-9D8C-A93815D42E74}"/>
    <cellStyle name="Procent 2" xfId="1234" xr:uid="{00000000-0005-0000-0000-0000CA090000}"/>
    <cellStyle name="Procent 2 2" xfId="2524" xr:uid="{00000000-0005-0000-0000-0000CB090000}"/>
    <cellStyle name="Procent 2 2 2" xfId="2525" xr:uid="{00000000-0005-0000-0000-0000CC090000}"/>
    <cellStyle name="Procent 3" xfId="2526" xr:uid="{00000000-0005-0000-0000-0000CD090000}"/>
    <cellStyle name="Procent 3 2" xfId="2527" xr:uid="{00000000-0005-0000-0000-0000CE090000}"/>
    <cellStyle name="Procent 3 3" xfId="4522" xr:uid="{2BE8DBFD-9061-48F6-B3D5-F878BE6E63E6}"/>
    <cellStyle name="Standard_Sce_D_Extraction" xfId="1235" xr:uid="{00000000-0005-0000-0000-0000CF090000}"/>
    <cellStyle name="Style 155" xfId="2528" xr:uid="{00000000-0005-0000-0000-0000D0090000}"/>
    <cellStyle name="Style 156" xfId="2529" xr:uid="{00000000-0005-0000-0000-0000D1090000}"/>
    <cellStyle name="Style 157" xfId="2530" xr:uid="{00000000-0005-0000-0000-0000D2090000}"/>
    <cellStyle name="Style 158" xfId="2531" xr:uid="{00000000-0005-0000-0000-0000D3090000}"/>
    <cellStyle name="Style 159" xfId="2532" xr:uid="{00000000-0005-0000-0000-0000D4090000}"/>
    <cellStyle name="Style 161" xfId="2533" xr:uid="{00000000-0005-0000-0000-0000D5090000}"/>
    <cellStyle name="Style 162" xfId="2534" xr:uid="{00000000-0005-0000-0000-0000D6090000}"/>
    <cellStyle name="Style 163" xfId="2535" xr:uid="{00000000-0005-0000-0000-0000D7090000}"/>
    <cellStyle name="Style 223" xfId="2536" xr:uid="{00000000-0005-0000-0000-0000D8090000}"/>
    <cellStyle name="Style 224" xfId="2537" xr:uid="{00000000-0005-0000-0000-0000D9090000}"/>
    <cellStyle name="Style 225" xfId="2538" xr:uid="{00000000-0005-0000-0000-0000DA090000}"/>
    <cellStyle name="Style 226" xfId="2539" xr:uid="{00000000-0005-0000-0000-0000DB090000}"/>
    <cellStyle name="Style 227" xfId="2540" xr:uid="{00000000-0005-0000-0000-0000DC090000}"/>
    <cellStyle name="Style 229" xfId="2541" xr:uid="{00000000-0005-0000-0000-0000DD090000}"/>
    <cellStyle name="Style 230" xfId="2542" xr:uid="{00000000-0005-0000-0000-0000DE090000}"/>
    <cellStyle name="Style 231" xfId="2543" xr:uid="{00000000-0005-0000-0000-0000DF090000}"/>
    <cellStyle name="Style 257" xfId="2544" xr:uid="{00000000-0005-0000-0000-0000E0090000}"/>
    <cellStyle name="Style 258" xfId="2545" xr:uid="{00000000-0005-0000-0000-0000E1090000}"/>
    <cellStyle name="Style 259" xfId="2546" xr:uid="{00000000-0005-0000-0000-0000E2090000}"/>
    <cellStyle name="Style 260" xfId="2547" xr:uid="{00000000-0005-0000-0000-0000E3090000}"/>
    <cellStyle name="Style 261" xfId="2548" xr:uid="{00000000-0005-0000-0000-0000E4090000}"/>
    <cellStyle name="Style 263" xfId="2549" xr:uid="{00000000-0005-0000-0000-0000E5090000}"/>
    <cellStyle name="Style 264" xfId="2550" xr:uid="{00000000-0005-0000-0000-0000E6090000}"/>
    <cellStyle name="Style 265" xfId="2551" xr:uid="{00000000-0005-0000-0000-0000E7090000}"/>
    <cellStyle name="Style 461" xfId="2552" xr:uid="{00000000-0005-0000-0000-0000E8090000}"/>
    <cellStyle name="Style 467" xfId="2553" xr:uid="{00000000-0005-0000-0000-0000E9090000}"/>
    <cellStyle name="Style 468" xfId="2554" xr:uid="{00000000-0005-0000-0000-0000EA090000}"/>
    <cellStyle name="Style 469" xfId="2555" xr:uid="{00000000-0005-0000-0000-0000EB090000}"/>
    <cellStyle name="Style 478" xfId="2556" xr:uid="{00000000-0005-0000-0000-0000EC090000}"/>
    <cellStyle name="Style 479" xfId="2557" xr:uid="{00000000-0005-0000-0000-0000ED090000}"/>
    <cellStyle name="Style 480" xfId="2558" xr:uid="{00000000-0005-0000-0000-0000EE090000}"/>
    <cellStyle name="Style 481" xfId="2559" xr:uid="{00000000-0005-0000-0000-0000EF090000}"/>
    <cellStyle name="Style 482" xfId="2560" xr:uid="{00000000-0005-0000-0000-0000F0090000}"/>
    <cellStyle name="Style 484" xfId="2561" xr:uid="{00000000-0005-0000-0000-0000F1090000}"/>
    <cellStyle name="Style 485" xfId="2562" xr:uid="{00000000-0005-0000-0000-0000F2090000}"/>
    <cellStyle name="Style 486" xfId="2563" xr:uid="{00000000-0005-0000-0000-0000F3090000}"/>
    <cellStyle name="Style 495" xfId="2564" xr:uid="{00000000-0005-0000-0000-0000F4090000}"/>
    <cellStyle name="Style 496" xfId="2565" xr:uid="{00000000-0005-0000-0000-0000F5090000}"/>
    <cellStyle name="Style 497" xfId="2566" xr:uid="{00000000-0005-0000-0000-0000F6090000}"/>
    <cellStyle name="Style 498" xfId="2567" xr:uid="{00000000-0005-0000-0000-0000F7090000}"/>
    <cellStyle name="Style 499" xfId="2568" xr:uid="{00000000-0005-0000-0000-0000F8090000}"/>
    <cellStyle name="Style 501" xfId="2569" xr:uid="{00000000-0005-0000-0000-0000F9090000}"/>
    <cellStyle name="Style 502" xfId="2570" xr:uid="{00000000-0005-0000-0000-0000FA090000}"/>
    <cellStyle name="Style 503" xfId="2571" xr:uid="{00000000-0005-0000-0000-0000FB090000}"/>
    <cellStyle name="Style 580" xfId="2572" xr:uid="{00000000-0005-0000-0000-0000FC090000}"/>
    <cellStyle name="Style 581" xfId="2573" xr:uid="{00000000-0005-0000-0000-0000FD090000}"/>
    <cellStyle name="Style 582" xfId="2574" xr:uid="{00000000-0005-0000-0000-0000FE090000}"/>
    <cellStyle name="Style 583" xfId="2575" xr:uid="{00000000-0005-0000-0000-0000FF090000}"/>
    <cellStyle name="Style 584" xfId="2576" xr:uid="{00000000-0005-0000-0000-0000000A0000}"/>
    <cellStyle name="Style 586" xfId="2577" xr:uid="{00000000-0005-0000-0000-0000010A0000}"/>
    <cellStyle name="Style 587" xfId="2578" xr:uid="{00000000-0005-0000-0000-0000020A0000}"/>
    <cellStyle name="Style 588" xfId="2579" xr:uid="{00000000-0005-0000-0000-0000030A0000}"/>
    <cellStyle name="Testo avviso" xfId="1236" xr:uid="{00000000-0005-0000-0000-0000040A0000}"/>
    <cellStyle name="Testo descrittivo" xfId="1237" xr:uid="{00000000-0005-0000-0000-0000050A0000}"/>
    <cellStyle name="Titolo" xfId="1238" xr:uid="{00000000-0005-0000-0000-0000060A0000}"/>
    <cellStyle name="Titolo 1" xfId="1239" xr:uid="{00000000-0005-0000-0000-0000070A0000}"/>
    <cellStyle name="Titolo 1 2" xfId="1240" xr:uid="{00000000-0005-0000-0000-0000080A0000}"/>
    <cellStyle name="Titolo 2" xfId="1241" xr:uid="{00000000-0005-0000-0000-0000090A0000}"/>
    <cellStyle name="Titolo 2 2" xfId="1242" xr:uid="{00000000-0005-0000-0000-00000A0A0000}"/>
    <cellStyle name="Titolo 3" xfId="1243" xr:uid="{00000000-0005-0000-0000-00000B0A0000}"/>
    <cellStyle name="Titolo 3 2" xfId="1244" xr:uid="{00000000-0005-0000-0000-00000C0A0000}"/>
    <cellStyle name="Titolo 3 3" xfId="4523" xr:uid="{1EF959C1-F0C8-4104-B19C-1CB50B47E8C3}"/>
    <cellStyle name="Titolo 4" xfId="1245" xr:uid="{00000000-0005-0000-0000-00000D0A0000}"/>
    <cellStyle name="Total 2" xfId="2580" xr:uid="{00000000-0005-0000-0000-00000E0A0000}"/>
    <cellStyle name="Total 2 2" xfId="2581" xr:uid="{00000000-0005-0000-0000-00000F0A0000}"/>
    <cellStyle name="Totale" xfId="1246" xr:uid="{00000000-0005-0000-0000-0000100A0000}"/>
    <cellStyle name="Totale 2" xfId="1247" xr:uid="{00000000-0005-0000-0000-0000110A0000}"/>
    <cellStyle name="Totale 2 2" xfId="2582" xr:uid="{00000000-0005-0000-0000-0000120A0000}"/>
    <cellStyle name="Totale 3" xfId="1248" xr:uid="{00000000-0005-0000-0000-0000130A0000}"/>
    <cellStyle name="Totale 3 2" xfId="2583" xr:uid="{00000000-0005-0000-0000-0000140A0000}"/>
    <cellStyle name="Totale 4" xfId="2584" xr:uid="{00000000-0005-0000-0000-0000150A0000}"/>
    <cellStyle name="Usikre tal" xfId="1258" xr:uid="{00000000-0005-0000-0000-0000160A0000}"/>
    <cellStyle name="Valore non valido" xfId="1249" xr:uid="{00000000-0005-0000-0000-0000170A0000}"/>
    <cellStyle name="Valore valido" xfId="1250" xr:uid="{00000000-0005-0000-0000-0000180A0000}"/>
    <cellStyle name="Обычный_CRF2002 (1)" xfId="1251" xr:uid="{00000000-0005-0000-0000-000019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13</xdr:col>
      <xdr:colOff>428625</xdr:colOff>
      <xdr:row>9</xdr:row>
      <xdr:rowOff>104776</xdr:rowOff>
    </xdr:from>
    <xdr:to>
      <xdr:col>23</xdr:col>
      <xdr:colOff>236982</xdr:colOff>
      <xdr:row>29</xdr:row>
      <xdr:rowOff>189938</xdr:rowOff>
    </xdr:to>
    <xdr:grpSp>
      <xdr:nvGrpSpPr>
        <xdr:cNvPr id="2" name="Group 1">
          <a:extLst>
            <a:ext uri="{FF2B5EF4-FFF2-40B4-BE49-F238E27FC236}">
              <a16:creationId xmlns:a16="http://schemas.microsoft.com/office/drawing/2014/main" id="{B3ED585D-37A7-4003-BCBA-78A5CD179B0C}"/>
            </a:ext>
          </a:extLst>
        </xdr:cNvPr>
        <xdr:cNvGrpSpPr/>
      </xdr:nvGrpSpPr>
      <xdr:grpSpPr>
        <a:xfrm>
          <a:off x="12002060" y="2471458"/>
          <a:ext cx="6083651" cy="6602504"/>
          <a:chOff x="13449300" y="2619376"/>
          <a:chExt cx="5904357" cy="6876487"/>
        </a:xfrm>
      </xdr:grpSpPr>
      <xdr:grpSp>
        <xdr:nvGrpSpPr>
          <xdr:cNvPr id="3" name="Group 2">
            <a:extLst>
              <a:ext uri="{FF2B5EF4-FFF2-40B4-BE49-F238E27FC236}">
                <a16:creationId xmlns:a16="http://schemas.microsoft.com/office/drawing/2014/main" id="{BE4D6CF2-8975-4F2D-9C4D-46CDFB272412}"/>
              </a:ext>
            </a:extLst>
          </xdr:cNvPr>
          <xdr:cNvGrpSpPr/>
        </xdr:nvGrpSpPr>
        <xdr:grpSpPr>
          <a:xfrm>
            <a:off x="13449300" y="3381375"/>
            <a:ext cx="5904357" cy="6114488"/>
            <a:chOff x="13449300" y="3381375"/>
            <a:chExt cx="5904357" cy="6114488"/>
          </a:xfrm>
        </xdr:grpSpPr>
        <xdr:grpSp>
          <xdr:nvGrpSpPr>
            <xdr:cNvPr id="5" name="Group 4">
              <a:extLst>
                <a:ext uri="{FF2B5EF4-FFF2-40B4-BE49-F238E27FC236}">
                  <a16:creationId xmlns:a16="http://schemas.microsoft.com/office/drawing/2014/main" id="{B18CEF6D-40D9-46F9-A7E0-DF31010F91BD}"/>
                </a:ext>
              </a:extLst>
            </xdr:cNvPr>
            <xdr:cNvGrpSpPr/>
          </xdr:nvGrpSpPr>
          <xdr:grpSpPr>
            <a:xfrm>
              <a:off x="13449300" y="5153025"/>
              <a:ext cx="5876925" cy="4342838"/>
              <a:chOff x="11239500" y="2200275"/>
              <a:chExt cx="5876925" cy="4342838"/>
            </a:xfrm>
          </xdr:grpSpPr>
          <xdr:pic>
            <xdr:nvPicPr>
              <xdr:cNvPr id="18" name="Picture 17">
                <a:extLst>
                  <a:ext uri="{FF2B5EF4-FFF2-40B4-BE49-F238E27FC236}">
                    <a16:creationId xmlns:a16="http://schemas.microsoft.com/office/drawing/2014/main" id="{F29F348B-4BD4-48E7-8F92-E0F27A1C6189}"/>
                  </a:ext>
                </a:extLst>
              </xdr:cNvPr>
              <xdr:cNvPicPr>
                <a:picLocks noChangeAspect="1"/>
              </xdr:cNvPicPr>
            </xdr:nvPicPr>
            <xdr:blipFill>
              <a:blip xmlns:r="http://schemas.openxmlformats.org/officeDocument/2006/relationships" r:embed="rId1"/>
              <a:stretch>
                <a:fillRect/>
              </a:stretch>
            </xdr:blipFill>
            <xdr:spPr>
              <a:xfrm>
                <a:off x="11239500" y="2478456"/>
                <a:ext cx="5876925" cy="4064657"/>
              </a:xfrm>
              <a:prstGeom prst="rect">
                <a:avLst/>
              </a:prstGeom>
            </xdr:spPr>
          </xdr:pic>
          <xdr:sp macro="" textlink="">
            <xdr:nvSpPr>
              <xdr:cNvPr id="19" name="TextBox 18">
                <a:extLst>
                  <a:ext uri="{FF2B5EF4-FFF2-40B4-BE49-F238E27FC236}">
                    <a16:creationId xmlns:a16="http://schemas.microsoft.com/office/drawing/2014/main" id="{61CF7125-E5D6-4FCB-A185-F86B3F54290D}"/>
                  </a:ext>
                </a:extLst>
              </xdr:cNvPr>
              <xdr:cNvSpPr txBox="1"/>
            </xdr:nvSpPr>
            <xdr:spPr>
              <a:xfrm>
                <a:off x="11287125" y="2200275"/>
                <a:ext cx="3648075"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From Danish Energy Agency technology catalogue 2017</a:t>
                </a:r>
              </a:p>
            </xdr:txBody>
          </xdr:sp>
        </xdr:grpSp>
        <xdr:grpSp>
          <xdr:nvGrpSpPr>
            <xdr:cNvPr id="6" name="Group 5">
              <a:extLst>
                <a:ext uri="{FF2B5EF4-FFF2-40B4-BE49-F238E27FC236}">
                  <a16:creationId xmlns:a16="http://schemas.microsoft.com/office/drawing/2014/main" id="{3B9B77A6-FD32-4CE2-B7B9-D3FC337EC68B}"/>
                </a:ext>
              </a:extLst>
            </xdr:cNvPr>
            <xdr:cNvGrpSpPr/>
          </xdr:nvGrpSpPr>
          <xdr:grpSpPr>
            <a:xfrm>
              <a:off x="13611225" y="3381375"/>
              <a:ext cx="5742432" cy="1362086"/>
              <a:chOff x="1499616" y="2555933"/>
              <a:chExt cx="5742432" cy="1362086"/>
            </a:xfrm>
          </xdr:grpSpPr>
          <xdr:sp macro="" textlink="">
            <xdr:nvSpPr>
              <xdr:cNvPr id="7" name="Rectangle 6">
                <a:extLst>
                  <a:ext uri="{FF2B5EF4-FFF2-40B4-BE49-F238E27FC236}">
                    <a16:creationId xmlns:a16="http://schemas.microsoft.com/office/drawing/2014/main" id="{40806522-ADD5-4651-A2D5-3E60DA0A3ED1}"/>
                  </a:ext>
                </a:extLst>
              </xdr:cNvPr>
              <xdr:cNvSpPr/>
            </xdr:nvSpPr>
            <xdr:spPr>
              <a:xfrm>
                <a:off x="3523488" y="2657856"/>
                <a:ext cx="1475232" cy="112166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da-DK">
                    <a:solidFill>
                      <a:schemeClr val="tx1"/>
                    </a:solidFill>
                  </a:rPr>
                  <a:t>Heat Exchanger</a:t>
                </a:r>
              </a:p>
            </xdr:txBody>
          </xdr:sp>
          <xdr:cxnSp macro="">
            <xdr:nvCxnSpPr>
              <xdr:cNvPr id="8" name="Straight Arrow Connector 7">
                <a:extLst>
                  <a:ext uri="{FF2B5EF4-FFF2-40B4-BE49-F238E27FC236}">
                    <a16:creationId xmlns:a16="http://schemas.microsoft.com/office/drawing/2014/main" id="{CC1D256B-8DF3-4999-8541-9CDB821A37B6}"/>
                  </a:ext>
                </a:extLst>
              </xdr:cNvPr>
              <xdr:cNvCxnSpPr/>
            </xdr:nvCxnSpPr>
            <xdr:spPr>
              <a:xfrm>
                <a:off x="2401824" y="2889504"/>
                <a:ext cx="1121664"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6E07C58D-AEC2-4787-847A-63C86BD2D476}"/>
                  </a:ext>
                </a:extLst>
              </xdr:cNvPr>
              <xdr:cNvCxnSpPr/>
            </xdr:nvCxnSpPr>
            <xdr:spPr>
              <a:xfrm>
                <a:off x="4998720" y="2907792"/>
                <a:ext cx="1121664"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id="{0D964D99-D76C-4BAA-85A2-9E7E993F2BD9}"/>
                  </a:ext>
                </a:extLst>
              </xdr:cNvPr>
              <xdr:cNvCxnSpPr/>
            </xdr:nvCxnSpPr>
            <xdr:spPr>
              <a:xfrm flipH="1">
                <a:off x="2401824" y="3566160"/>
                <a:ext cx="1121664" cy="6096"/>
              </a:xfrm>
              <a:prstGeom prst="straightConnector1">
                <a:avLst/>
              </a:prstGeom>
              <a:ln>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B5BD2E2E-B06F-4B89-935E-987645B13B49}"/>
                  </a:ext>
                </a:extLst>
              </xdr:cNvPr>
              <xdr:cNvCxnSpPr/>
            </xdr:nvCxnSpPr>
            <xdr:spPr>
              <a:xfrm flipH="1">
                <a:off x="4998720" y="3566160"/>
                <a:ext cx="1121664" cy="0"/>
              </a:xfrm>
              <a:prstGeom prst="straightConnector1">
                <a:avLst/>
              </a:prstGeom>
              <a:ln>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17">
                <a:extLst>
                  <a:ext uri="{FF2B5EF4-FFF2-40B4-BE49-F238E27FC236}">
                    <a16:creationId xmlns:a16="http://schemas.microsoft.com/office/drawing/2014/main" id="{D52FE8FA-1CB1-4F82-9FD3-C2E71A17CE9F}"/>
                  </a:ext>
                </a:extLst>
              </xdr:cNvPr>
              <xdr:cNvSpPr txBox="1"/>
            </xdr:nvSpPr>
            <xdr:spPr>
              <a:xfrm>
                <a:off x="1499616" y="2993136"/>
                <a:ext cx="9022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da-DK" sz="1200" i="1"/>
                  <a:t>Air from/to data center</a:t>
                </a:r>
              </a:p>
            </xdr:txBody>
          </xdr:sp>
          <xdr:sp macro="" textlink="">
            <xdr:nvSpPr>
              <xdr:cNvPr id="13" name="TextBox 18">
                <a:extLst>
                  <a:ext uri="{FF2B5EF4-FFF2-40B4-BE49-F238E27FC236}">
                    <a16:creationId xmlns:a16="http://schemas.microsoft.com/office/drawing/2014/main" id="{50477C51-8B97-4C46-ABF4-4355886EB4CF}"/>
                  </a:ext>
                </a:extLst>
              </xdr:cNvPr>
              <xdr:cNvSpPr txBox="1"/>
            </xdr:nvSpPr>
            <xdr:spPr>
              <a:xfrm>
                <a:off x="6120384" y="2998417"/>
                <a:ext cx="1121664"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da-DK" sz="1200" i="1"/>
                  <a:t>Closed loop for source of HP</a:t>
                </a:r>
              </a:p>
            </xdr:txBody>
          </xdr:sp>
          <xdr:sp macro="" textlink="">
            <xdr:nvSpPr>
              <xdr:cNvPr id="14" name="TextBox 19">
                <a:extLst>
                  <a:ext uri="{FF2B5EF4-FFF2-40B4-BE49-F238E27FC236}">
                    <a16:creationId xmlns:a16="http://schemas.microsoft.com/office/drawing/2014/main" id="{189F3161-A08E-488A-BC69-E1EA72AF97DF}"/>
                  </a:ext>
                </a:extLst>
              </xdr:cNvPr>
              <xdr:cNvSpPr txBox="1"/>
            </xdr:nvSpPr>
            <xdr:spPr>
              <a:xfrm>
                <a:off x="2401824" y="2577639"/>
                <a:ext cx="1072896"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da-DK" sz="1200" i="1"/>
                  <a:t>T_air,in = 31 C</a:t>
                </a:r>
              </a:p>
            </xdr:txBody>
          </xdr:sp>
          <xdr:sp macro="" textlink="">
            <xdr:nvSpPr>
              <xdr:cNvPr id="15" name="TextBox 20">
                <a:extLst>
                  <a:ext uri="{FF2B5EF4-FFF2-40B4-BE49-F238E27FC236}">
                    <a16:creationId xmlns:a16="http://schemas.microsoft.com/office/drawing/2014/main" id="{6145D917-BF46-49FA-9450-94B0D47E3177}"/>
                  </a:ext>
                </a:extLst>
              </xdr:cNvPr>
              <xdr:cNvSpPr txBox="1"/>
            </xdr:nvSpPr>
            <xdr:spPr>
              <a:xfrm>
                <a:off x="2316480" y="3641020"/>
                <a:ext cx="1158240"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da-DK" sz="1200" i="1"/>
                  <a:t>T_air,out = 20 C</a:t>
                </a:r>
              </a:p>
            </xdr:txBody>
          </xdr:sp>
          <xdr:sp macro="" textlink="">
            <xdr:nvSpPr>
              <xdr:cNvPr id="16" name="TextBox 21">
                <a:extLst>
                  <a:ext uri="{FF2B5EF4-FFF2-40B4-BE49-F238E27FC236}">
                    <a16:creationId xmlns:a16="http://schemas.microsoft.com/office/drawing/2014/main" id="{F8B2414A-4AE3-454C-A62A-E6600D040B64}"/>
                  </a:ext>
                </a:extLst>
              </xdr:cNvPr>
              <xdr:cNvSpPr txBox="1"/>
            </xdr:nvSpPr>
            <xdr:spPr>
              <a:xfrm>
                <a:off x="4998720" y="2555933"/>
                <a:ext cx="1395708" cy="27885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da-DK" sz="1200" i="1"/>
                  <a:t>T_source,in = 28 C</a:t>
                </a:r>
              </a:p>
            </xdr:txBody>
          </xdr:sp>
          <xdr:sp macro="" textlink="">
            <xdr:nvSpPr>
              <xdr:cNvPr id="17" name="TextBox 22">
                <a:extLst>
                  <a:ext uri="{FF2B5EF4-FFF2-40B4-BE49-F238E27FC236}">
                    <a16:creationId xmlns:a16="http://schemas.microsoft.com/office/drawing/2014/main" id="{E355B12E-E301-45D5-9211-7D0BB5DD2B5C}"/>
                  </a:ext>
                </a:extLst>
              </xdr:cNvPr>
              <xdr:cNvSpPr txBox="1"/>
            </xdr:nvSpPr>
            <xdr:spPr>
              <a:xfrm>
                <a:off x="4998720" y="3641019"/>
                <a:ext cx="1426464"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da-DK" sz="1200" i="1"/>
                  <a:t>T_source,out = 17 C</a:t>
                </a:r>
              </a:p>
            </xdr:txBody>
          </xdr:sp>
        </xdr:grpSp>
      </xdr:grpSp>
      <xdr:sp macro="" textlink="">
        <xdr:nvSpPr>
          <xdr:cNvPr id="4" name="TextBox 3">
            <a:extLst>
              <a:ext uri="{FF2B5EF4-FFF2-40B4-BE49-F238E27FC236}">
                <a16:creationId xmlns:a16="http://schemas.microsoft.com/office/drawing/2014/main" id="{F2A644DA-C0CB-44FE-93F4-C83D23980C40}"/>
              </a:ext>
            </a:extLst>
          </xdr:cNvPr>
          <xdr:cNvSpPr txBox="1"/>
        </xdr:nvSpPr>
        <xdr:spPr>
          <a:xfrm>
            <a:off x="14344650" y="2619376"/>
            <a:ext cx="40862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Assumed configuration:</a:t>
            </a:r>
            <a:r>
              <a:rPr lang="en-US" sz="1400" b="1" baseline="0"/>
              <a:t> HX followed by heat pump</a:t>
            </a:r>
            <a:endParaRPr lang="en-US" sz="1400" b="1"/>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26</xdr:col>
      <xdr:colOff>0</xdr:colOff>
      <xdr:row>8</xdr:row>
      <xdr:rowOff>0</xdr:rowOff>
    </xdr:from>
    <xdr:ext cx="4865404" cy="2963333"/>
    <xdr:pic>
      <xdr:nvPicPr>
        <xdr:cNvPr id="2" name="Picture 1">
          <a:extLst>
            <a:ext uri="{FF2B5EF4-FFF2-40B4-BE49-F238E27FC236}">
              <a16:creationId xmlns:a16="http://schemas.microsoft.com/office/drawing/2014/main" id="{C7B356A5-455F-4C8F-8703-CB2FCF570166}"/>
            </a:ext>
          </a:extLst>
        </xdr:cNvPr>
        <xdr:cNvPicPr>
          <a:picLocks noChangeAspect="1"/>
        </xdr:cNvPicPr>
      </xdr:nvPicPr>
      <xdr:blipFill>
        <a:blip xmlns:r="http://schemas.openxmlformats.org/officeDocument/2006/relationships" r:embed="rId1"/>
        <a:stretch>
          <a:fillRect/>
        </a:stretch>
      </xdr:blipFill>
      <xdr:spPr>
        <a:xfrm>
          <a:off x="18449925" y="3181350"/>
          <a:ext cx="4865404" cy="2963333"/>
        </a:xfrm>
        <a:prstGeom prst="rect">
          <a:avLst/>
        </a:prstGeom>
      </xdr:spPr>
    </xdr:pic>
    <xdr:clientData/>
  </xdr:oneCellAnchor>
  <xdr:twoCellAnchor>
    <xdr:from>
      <xdr:col>26</xdr:col>
      <xdr:colOff>571499</xdr:colOff>
      <xdr:row>23</xdr:row>
      <xdr:rowOff>179918</xdr:rowOff>
    </xdr:from>
    <xdr:to>
      <xdr:col>33</xdr:col>
      <xdr:colOff>24794</xdr:colOff>
      <xdr:row>27</xdr:row>
      <xdr:rowOff>8468</xdr:rowOff>
    </xdr:to>
    <xdr:sp macro="" textlink="">
      <xdr:nvSpPr>
        <xdr:cNvPr id="3" name="TextBox 2">
          <a:extLst>
            <a:ext uri="{FF2B5EF4-FFF2-40B4-BE49-F238E27FC236}">
              <a16:creationId xmlns:a16="http://schemas.microsoft.com/office/drawing/2014/main" id="{FF1E59F4-BD58-4C04-B8B7-32A5D273BEB5}"/>
            </a:ext>
          </a:extLst>
        </xdr:cNvPr>
        <xdr:cNvSpPr txBox="1"/>
      </xdr:nvSpPr>
      <xdr:spPr>
        <a:xfrm>
          <a:off x="19021424" y="6218768"/>
          <a:ext cx="372049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26</xdr:col>
      <xdr:colOff>582082</xdr:colOff>
      <xdr:row>27</xdr:row>
      <xdr:rowOff>84668</xdr:rowOff>
    </xdr:from>
    <xdr:to>
      <xdr:col>33</xdr:col>
      <xdr:colOff>105833</xdr:colOff>
      <xdr:row>37</xdr:row>
      <xdr:rowOff>158750</xdr:rowOff>
    </xdr:to>
    <xdr:sp macro="" textlink="">
      <xdr:nvSpPr>
        <xdr:cNvPr id="4" name="TextBox 3">
          <a:extLst>
            <a:ext uri="{FF2B5EF4-FFF2-40B4-BE49-F238E27FC236}">
              <a16:creationId xmlns:a16="http://schemas.microsoft.com/office/drawing/2014/main" id="{9206AEAE-4221-469C-B340-806138304DD5}"/>
            </a:ext>
          </a:extLst>
        </xdr:cNvPr>
        <xdr:cNvSpPr txBox="1"/>
      </xdr:nvSpPr>
      <xdr:spPr>
        <a:xfrm>
          <a:off x="19032007" y="6885518"/>
          <a:ext cx="3790951" cy="19790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oneCellAnchor>
    <xdr:from>
      <xdr:col>26</xdr:col>
      <xdr:colOff>0</xdr:colOff>
      <xdr:row>7</xdr:row>
      <xdr:rowOff>0</xdr:rowOff>
    </xdr:from>
    <xdr:ext cx="4865404" cy="2963333"/>
    <xdr:pic>
      <xdr:nvPicPr>
        <xdr:cNvPr id="5" name="Picture 4">
          <a:extLst>
            <a:ext uri="{FF2B5EF4-FFF2-40B4-BE49-F238E27FC236}">
              <a16:creationId xmlns:a16="http://schemas.microsoft.com/office/drawing/2014/main" id="{A968AC8D-176A-416F-935E-7B2FACFBC0C0}"/>
            </a:ext>
          </a:extLst>
        </xdr:cNvPr>
        <xdr:cNvPicPr>
          <a:picLocks noChangeAspect="1"/>
        </xdr:cNvPicPr>
      </xdr:nvPicPr>
      <xdr:blipFill>
        <a:blip xmlns:r="http://schemas.openxmlformats.org/officeDocument/2006/relationships" r:embed="rId1"/>
        <a:stretch>
          <a:fillRect/>
        </a:stretch>
      </xdr:blipFill>
      <xdr:spPr>
        <a:xfrm>
          <a:off x="18773775" y="1962150"/>
          <a:ext cx="4865404" cy="2963333"/>
        </a:xfrm>
        <a:prstGeom prst="rect">
          <a:avLst/>
        </a:prstGeom>
      </xdr:spPr>
    </xdr:pic>
    <xdr:clientData/>
  </xdr:oneCellAnchor>
  <xdr:twoCellAnchor>
    <xdr:from>
      <xdr:col>26</xdr:col>
      <xdr:colOff>571499</xdr:colOff>
      <xdr:row>22</xdr:row>
      <xdr:rowOff>179918</xdr:rowOff>
    </xdr:from>
    <xdr:to>
      <xdr:col>33</xdr:col>
      <xdr:colOff>24794</xdr:colOff>
      <xdr:row>26</xdr:row>
      <xdr:rowOff>8468</xdr:rowOff>
    </xdr:to>
    <xdr:sp macro="" textlink="">
      <xdr:nvSpPr>
        <xdr:cNvPr id="6" name="TextBox 5">
          <a:extLst>
            <a:ext uri="{FF2B5EF4-FFF2-40B4-BE49-F238E27FC236}">
              <a16:creationId xmlns:a16="http://schemas.microsoft.com/office/drawing/2014/main" id="{E1576E59-9639-44AE-BC91-6F1C9DF93AA2}"/>
            </a:ext>
          </a:extLst>
        </xdr:cNvPr>
        <xdr:cNvSpPr txBox="1"/>
      </xdr:nvSpPr>
      <xdr:spPr>
        <a:xfrm>
          <a:off x="19345274" y="4999568"/>
          <a:ext cx="372049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26</xdr:col>
      <xdr:colOff>582082</xdr:colOff>
      <xdr:row>26</xdr:row>
      <xdr:rowOff>84668</xdr:rowOff>
    </xdr:from>
    <xdr:to>
      <xdr:col>33</xdr:col>
      <xdr:colOff>105833</xdr:colOff>
      <xdr:row>36</xdr:row>
      <xdr:rowOff>158750</xdr:rowOff>
    </xdr:to>
    <xdr:sp macro="" textlink="">
      <xdr:nvSpPr>
        <xdr:cNvPr id="7" name="TextBox 6">
          <a:extLst>
            <a:ext uri="{FF2B5EF4-FFF2-40B4-BE49-F238E27FC236}">
              <a16:creationId xmlns:a16="http://schemas.microsoft.com/office/drawing/2014/main" id="{B422D8E4-4258-48B2-B911-82026C3718F4}"/>
            </a:ext>
          </a:extLst>
        </xdr:cNvPr>
        <xdr:cNvSpPr txBox="1"/>
      </xdr:nvSpPr>
      <xdr:spPr>
        <a:xfrm>
          <a:off x="19355857" y="5666318"/>
          <a:ext cx="3790951" cy="1988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EDA/VEDA_Models/EMS/SubRES_TMPL/SubRes_ELC_Tech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vlse-my.sharepoint.com/VEDA/VEDA_Models/Denmark/TIMES-DK-DEA_ws2016/VT_DK_ELC_v1p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vlse-my.sharepoint.com/Mikkel/TIMES-DK/VT_DK_LDC.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vlse-my.sharepoint.com/Mikkel/TIMES-DK/SuppXLS/Scen_Y_Reduced-DH.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vlse-my.sharepoint.com/Users/mibsi/Desktop/Copy%20of%20DHareas_Benchmarking2015xlsx_C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IND_ELC"/>
      <sheetName val="RES_ELC"/>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LDC_Commodities"/>
      <sheetName val="LDC_Processes"/>
    </sheetNames>
    <sheetDataSet>
      <sheetData sheetId="0" refreshError="1"/>
      <sheetData sheetId="1" refreshError="1"/>
      <sheetData sheetId="2">
        <row r="10">
          <cell r="D10" t="str">
            <v>ELDCC</v>
          </cell>
        </row>
        <row r="13">
          <cell r="D13" t="str">
            <v>LDCCSELC</v>
          </cell>
        </row>
        <row r="14">
          <cell r="D14" t="str">
            <v>LDCLTHC</v>
          </cell>
        </row>
        <row r="15">
          <cell r="D15" t="str">
            <v>LDCLTHD</v>
          </cell>
        </row>
      </sheetData>
      <sheetData sheetId="3">
        <row r="9">
          <cell r="D9" t="str">
            <v>LDCFC</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_COP"/>
      <sheetName val="COPs"/>
      <sheetName val="COP DH"/>
      <sheetName val="COP DH_LDC"/>
    </sheetNames>
    <sheetDataSet>
      <sheetData sheetId="0" refreshError="1"/>
      <sheetData sheetId="1" refreshError="1">
        <row r="5">
          <cell r="D5">
            <v>1.1000000000000001</v>
          </cell>
          <cell r="BBO5">
            <v>3.6</v>
          </cell>
          <cell r="BBP5">
            <v>-1.5</v>
          </cell>
          <cell r="BBQ5">
            <v>-1.9</v>
          </cell>
          <cell r="BBR5">
            <v>-1.6</v>
          </cell>
          <cell r="BBS5">
            <v>-1.2</v>
          </cell>
          <cell r="BBT5">
            <v>-2.1</v>
          </cell>
          <cell r="BBU5">
            <v>-1.3</v>
          </cell>
          <cell r="BBV5">
            <v>-1.6</v>
          </cell>
          <cell r="BBW5">
            <v>-1.4</v>
          </cell>
          <cell r="BBX5">
            <v>-0.6</v>
          </cell>
          <cell r="BBY5">
            <v>0.1</v>
          </cell>
          <cell r="BBZ5">
            <v>0.1</v>
          </cell>
          <cell r="BCA5">
            <v>0.5</v>
          </cell>
          <cell r="BCB5">
            <v>0.2</v>
          </cell>
          <cell r="BCC5">
            <v>0.4</v>
          </cell>
          <cell r="BCD5">
            <v>1.8</v>
          </cell>
          <cell r="BCE5">
            <v>1.6</v>
          </cell>
          <cell r="BCF5">
            <v>1.3</v>
          </cell>
          <cell r="BCG5">
            <v>0.6</v>
          </cell>
          <cell r="BCH5">
            <v>-0.3</v>
          </cell>
          <cell r="BCI5">
            <v>-0.6</v>
          </cell>
          <cell r="BCJ5">
            <v>-1.1000000000000001</v>
          </cell>
          <cell r="BCK5">
            <v>-1.2</v>
          </cell>
          <cell r="BCL5">
            <v>-1.3</v>
          </cell>
          <cell r="BCM5">
            <v>-1.6</v>
          </cell>
          <cell r="BCN5">
            <v>-1.8</v>
          </cell>
          <cell r="BCO5">
            <v>-2.2000000000000002</v>
          </cell>
          <cell r="BCP5">
            <v>-3.2</v>
          </cell>
          <cell r="BCQ5">
            <v>-2.6</v>
          </cell>
          <cell r="BCR5">
            <v>-4.3</v>
          </cell>
          <cell r="BCS5">
            <v>-4.7</v>
          </cell>
          <cell r="BCT5">
            <v>-5</v>
          </cell>
          <cell r="BCU5">
            <v>-4.5999999999999996</v>
          </cell>
          <cell r="BCV5">
            <v>-3</v>
          </cell>
          <cell r="BCW5">
            <v>-1</v>
          </cell>
          <cell r="BCX5">
            <v>0.4</v>
          </cell>
          <cell r="BCY5">
            <v>1.4</v>
          </cell>
          <cell r="BCZ5">
            <v>1.8</v>
          </cell>
          <cell r="BDA5">
            <v>1.1000000000000001</v>
          </cell>
          <cell r="BDB5">
            <v>1.5</v>
          </cell>
          <cell r="BDC5">
            <v>-0.2</v>
          </cell>
          <cell r="BDD5">
            <v>0.9</v>
          </cell>
          <cell r="BDE5">
            <v>0.4</v>
          </cell>
          <cell r="BDF5">
            <v>-0.6</v>
          </cell>
          <cell r="BDG5">
            <v>-1.4</v>
          </cell>
          <cell r="BDH5">
            <v>-1.3</v>
          </cell>
          <cell r="BDI5">
            <v>-2.2000000000000002</v>
          </cell>
          <cell r="BDJ5">
            <v>-3</v>
          </cell>
          <cell r="BDK5">
            <v>-2.2000000000000002</v>
          </cell>
          <cell r="BDL5">
            <v>-1.3</v>
          </cell>
          <cell r="BDM5">
            <v>-0.8</v>
          </cell>
          <cell r="BDN5">
            <v>-1</v>
          </cell>
          <cell r="BDO5">
            <v>-1.5</v>
          </cell>
          <cell r="BDP5">
            <v>-2.1</v>
          </cell>
          <cell r="BDQ5">
            <v>-3.6</v>
          </cell>
          <cell r="BDR5">
            <v>-5.2</v>
          </cell>
          <cell r="BDS5">
            <v>-6</v>
          </cell>
          <cell r="BDT5">
            <v>-5.3</v>
          </cell>
          <cell r="BDU5">
            <v>-4.3</v>
          </cell>
          <cell r="BDV5">
            <v>-3.5</v>
          </cell>
          <cell r="BDW5">
            <v>-3.3</v>
          </cell>
          <cell r="BDX5">
            <v>-2.4</v>
          </cell>
          <cell r="BDY5">
            <v>-2.1</v>
          </cell>
          <cell r="BDZ5">
            <v>-0.6</v>
          </cell>
          <cell r="BEA5">
            <v>-0.8</v>
          </cell>
          <cell r="BEB5">
            <v>-1.1000000000000001</v>
          </cell>
          <cell r="BEC5">
            <v>-1.4</v>
          </cell>
          <cell r="BED5">
            <v>-1.7</v>
          </cell>
          <cell r="BEE5">
            <v>-1.9</v>
          </cell>
          <cell r="BEF5">
            <v>-2.4</v>
          </cell>
          <cell r="BEG5">
            <v>-3.2</v>
          </cell>
          <cell r="BEH5">
            <v>-4</v>
          </cell>
          <cell r="BEI5">
            <v>-6.4</v>
          </cell>
          <cell r="BEJ5">
            <v>-7.8</v>
          </cell>
          <cell r="BEK5">
            <v>-8.1</v>
          </cell>
          <cell r="BEL5">
            <v>-8.6</v>
          </cell>
          <cell r="BEM5">
            <v>-8.4</v>
          </cell>
          <cell r="BEN5">
            <v>-8.1</v>
          </cell>
          <cell r="BEO5">
            <v>-7.4</v>
          </cell>
          <cell r="BEP5">
            <v>-7.5</v>
          </cell>
          <cell r="BEQ5">
            <v>-6.9</v>
          </cell>
          <cell r="BER5">
            <v>-4.5999999999999996</v>
          </cell>
          <cell r="BES5">
            <v>-1.4</v>
          </cell>
          <cell r="BET5">
            <v>-2.7</v>
          </cell>
          <cell r="BEU5">
            <v>-1</v>
          </cell>
          <cell r="BEV5">
            <v>-0.9</v>
          </cell>
          <cell r="BEW5">
            <v>-0.6</v>
          </cell>
          <cell r="BEX5">
            <v>-0.1</v>
          </cell>
          <cell r="BEY5">
            <v>1</v>
          </cell>
          <cell r="BEZ5">
            <v>0.3</v>
          </cell>
          <cell r="BFA5">
            <v>-1.4</v>
          </cell>
          <cell r="BFB5">
            <v>-2.8</v>
          </cell>
          <cell r="BFC5">
            <v>-3.9</v>
          </cell>
          <cell r="BFD5">
            <v>-2.6</v>
          </cell>
          <cell r="BFE5">
            <v>-3.3</v>
          </cell>
          <cell r="BFF5">
            <v>-3.7</v>
          </cell>
          <cell r="BFG5">
            <v>-4.8</v>
          </cell>
          <cell r="BFH5">
            <v>-5.2</v>
          </cell>
          <cell r="BFI5">
            <v>-6.2</v>
          </cell>
          <cell r="BFJ5">
            <v>-6.9</v>
          </cell>
          <cell r="BFK5">
            <v>-7.3</v>
          </cell>
          <cell r="BFL5">
            <v>-6.2</v>
          </cell>
          <cell r="BFM5">
            <v>-6.7</v>
          </cell>
          <cell r="BFN5">
            <v>-10.9</v>
          </cell>
          <cell r="BFO5">
            <v>-9.9</v>
          </cell>
          <cell r="BFP5">
            <v>-8.8000000000000007</v>
          </cell>
          <cell r="BFQ5">
            <v>-6.5</v>
          </cell>
          <cell r="BFR5">
            <v>-4.0999999999999996</v>
          </cell>
          <cell r="BFS5">
            <v>-2.9</v>
          </cell>
          <cell r="BFT5">
            <v>-1.7</v>
          </cell>
          <cell r="BFU5">
            <v>-0.2</v>
          </cell>
          <cell r="BFV5">
            <v>-1.4</v>
          </cell>
          <cell r="BFW5">
            <v>-1.4</v>
          </cell>
          <cell r="BFX5">
            <v>-1.2</v>
          </cell>
          <cell r="BFY5">
            <v>-2.7</v>
          </cell>
          <cell r="BFZ5">
            <v>-6.5</v>
          </cell>
          <cell r="BGA5">
            <v>-6</v>
          </cell>
          <cell r="BGB5">
            <v>-5.5</v>
          </cell>
          <cell r="BGC5">
            <v>-5.0999999999999996</v>
          </cell>
          <cell r="BGD5">
            <v>-5</v>
          </cell>
          <cell r="BGE5">
            <v>-4.7</v>
          </cell>
          <cell r="BGF5">
            <v>-3.6</v>
          </cell>
          <cell r="BGG5">
            <v>-2.5</v>
          </cell>
          <cell r="BGH5">
            <v>-2.4</v>
          </cell>
          <cell r="BGI5">
            <v>-2</v>
          </cell>
          <cell r="BGJ5">
            <v>-1.5</v>
          </cell>
          <cell r="BGK5">
            <v>-0.8</v>
          </cell>
          <cell r="BGL5">
            <v>-2.6</v>
          </cell>
          <cell r="BGM5">
            <v>-3.4</v>
          </cell>
          <cell r="BGN5">
            <v>-2.1</v>
          </cell>
          <cell r="BGO5">
            <v>-0.5</v>
          </cell>
          <cell r="BGP5">
            <v>0.7</v>
          </cell>
          <cell r="BGQ5">
            <v>2.1</v>
          </cell>
          <cell r="BGR5">
            <v>3.7</v>
          </cell>
          <cell r="BGS5">
            <v>2.6</v>
          </cell>
          <cell r="BGT5">
            <v>1.7</v>
          </cell>
          <cell r="BGU5">
            <v>2.2999999999999998</v>
          </cell>
          <cell r="BGV5">
            <v>2</v>
          </cell>
          <cell r="BGW5">
            <v>1.3</v>
          </cell>
          <cell r="BGX5">
            <v>0.3</v>
          </cell>
          <cell r="BGY5">
            <v>-0.6</v>
          </cell>
          <cell r="BGZ5">
            <v>-1.7</v>
          </cell>
          <cell r="BHA5">
            <v>-1</v>
          </cell>
          <cell r="BHB5">
            <v>-1.2</v>
          </cell>
          <cell r="BHC5">
            <v>-2.2999999999999998</v>
          </cell>
          <cell r="BHD5">
            <v>-2.5</v>
          </cell>
          <cell r="BHE5">
            <v>-2.2000000000000002</v>
          </cell>
          <cell r="BHF5">
            <v>-2.2999999999999998</v>
          </cell>
          <cell r="BHG5">
            <v>-2.2000000000000002</v>
          </cell>
          <cell r="BHH5">
            <v>-2.8</v>
          </cell>
          <cell r="BHI5">
            <v>-4.8</v>
          </cell>
          <cell r="BHJ5">
            <v>-5.9</v>
          </cell>
          <cell r="BHK5">
            <v>-6</v>
          </cell>
          <cell r="BHL5">
            <v>-4.8</v>
          </cell>
          <cell r="BHM5">
            <v>-1.2</v>
          </cell>
          <cell r="BHN5">
            <v>0.8</v>
          </cell>
          <cell r="BHO5">
            <v>0.9</v>
          </cell>
          <cell r="BHP5">
            <v>0.7</v>
          </cell>
          <cell r="BHQ5">
            <v>0.5</v>
          </cell>
          <cell r="BHR5">
            <v>0.7</v>
          </cell>
          <cell r="BHS5">
            <v>0.3</v>
          </cell>
          <cell r="BHT5">
            <v>0</v>
          </cell>
          <cell r="BHU5">
            <v>-0.8</v>
          </cell>
          <cell r="BHV5">
            <v>-2.7</v>
          </cell>
          <cell r="BHW5">
            <v>-3</v>
          </cell>
          <cell r="BHX5">
            <v>-3.1</v>
          </cell>
          <cell r="BHY5">
            <v>-2.2999999999999998</v>
          </cell>
          <cell r="BHZ5">
            <v>-2.9</v>
          </cell>
          <cell r="BIA5">
            <v>-3.6</v>
          </cell>
          <cell r="BIB5">
            <v>-4.2</v>
          </cell>
          <cell r="BIC5">
            <v>-4.2</v>
          </cell>
          <cell r="BID5">
            <v>-4.2</v>
          </cell>
          <cell r="BIE5">
            <v>-4.0999999999999996</v>
          </cell>
          <cell r="BIF5">
            <v>-4.3</v>
          </cell>
          <cell r="BIG5">
            <v>-4.3</v>
          </cell>
          <cell r="BIH5">
            <v>-3.7</v>
          </cell>
          <cell r="BII5">
            <v>-3.4</v>
          </cell>
          <cell r="BIJ5">
            <v>-2.7</v>
          </cell>
          <cell r="BIK5">
            <v>-1.6</v>
          </cell>
          <cell r="BIL5">
            <v>-0.2</v>
          </cell>
          <cell r="BIM5">
            <v>0.5</v>
          </cell>
          <cell r="BIN5">
            <v>1.7</v>
          </cell>
          <cell r="BIO5">
            <v>1.6</v>
          </cell>
          <cell r="BIP5">
            <v>1.7</v>
          </cell>
          <cell r="BIQ5">
            <v>2.2000000000000002</v>
          </cell>
          <cell r="BIR5">
            <v>1.1000000000000001</v>
          </cell>
          <cell r="BIS5">
            <v>0</v>
          </cell>
          <cell r="BIT5">
            <v>-0.4</v>
          </cell>
          <cell r="BIU5">
            <v>-0.5</v>
          </cell>
          <cell r="BIV5">
            <v>-0.5</v>
          </cell>
          <cell r="BIW5">
            <v>-0.4</v>
          </cell>
          <cell r="BIX5">
            <v>-0.6</v>
          </cell>
          <cell r="BIY5">
            <v>-0.7</v>
          </cell>
          <cell r="BIZ5">
            <v>-1</v>
          </cell>
          <cell r="BJA5">
            <v>-1.3</v>
          </cell>
          <cell r="BJB5">
            <v>-1.3</v>
          </cell>
          <cell r="BJC5">
            <v>-1.4</v>
          </cell>
          <cell r="BJD5">
            <v>-1.9</v>
          </cell>
          <cell r="BJE5">
            <v>-1.8</v>
          </cell>
          <cell r="BJF5">
            <v>-2.1</v>
          </cell>
          <cell r="BJG5">
            <v>-1.7</v>
          </cell>
          <cell r="BJH5">
            <v>-0.8</v>
          </cell>
          <cell r="BJI5">
            <v>0.7</v>
          </cell>
          <cell r="BJJ5">
            <v>0.8</v>
          </cell>
          <cell r="BJK5">
            <v>0.8</v>
          </cell>
          <cell r="BJL5">
            <v>0.9</v>
          </cell>
          <cell r="BJM5">
            <v>1</v>
          </cell>
          <cell r="BJN5">
            <v>1.1000000000000001</v>
          </cell>
          <cell r="BJO5">
            <v>1.1000000000000001</v>
          </cell>
          <cell r="BJP5">
            <v>0.5</v>
          </cell>
          <cell r="BJQ5">
            <v>0.4</v>
          </cell>
          <cell r="BJR5">
            <v>0</v>
          </cell>
          <cell r="BJS5">
            <v>-0.6</v>
          </cell>
          <cell r="BJT5">
            <v>-0.6</v>
          </cell>
          <cell r="BJU5">
            <v>-0.8</v>
          </cell>
          <cell r="BJV5">
            <v>-0.9</v>
          </cell>
          <cell r="BJW5">
            <v>-0.9</v>
          </cell>
          <cell r="BJX5">
            <v>-1.1000000000000001</v>
          </cell>
          <cell r="BJY5">
            <v>-1.2</v>
          </cell>
          <cell r="BJZ5">
            <v>-1.2</v>
          </cell>
          <cell r="BKA5">
            <v>-1.3</v>
          </cell>
          <cell r="BKB5">
            <v>-1.4</v>
          </cell>
          <cell r="BKC5">
            <v>-1.6</v>
          </cell>
          <cell r="BKD5">
            <v>-2</v>
          </cell>
          <cell r="BKE5">
            <v>-2.2000000000000002</v>
          </cell>
          <cell r="BKF5">
            <v>-2.2999999999999998</v>
          </cell>
          <cell r="BKG5">
            <v>-2</v>
          </cell>
          <cell r="BKH5">
            <v>-1.6</v>
          </cell>
          <cell r="BKI5">
            <v>-1.4</v>
          </cell>
          <cell r="BKJ5">
            <v>-0.7</v>
          </cell>
          <cell r="BKK5">
            <v>-0.5</v>
          </cell>
          <cell r="BKL5">
            <v>-0.8</v>
          </cell>
          <cell r="BKM5">
            <v>-0.9</v>
          </cell>
          <cell r="BKN5">
            <v>-1.1000000000000001</v>
          </cell>
          <cell r="BKO5">
            <v>-1.7</v>
          </cell>
          <cell r="BKP5">
            <v>-2.2000000000000002</v>
          </cell>
          <cell r="BKQ5">
            <v>-2.6</v>
          </cell>
          <cell r="BKR5">
            <v>-2.8</v>
          </cell>
          <cell r="BKS5">
            <v>-3</v>
          </cell>
          <cell r="BKT5">
            <v>-3.6</v>
          </cell>
          <cell r="BKU5">
            <v>-4.4000000000000004</v>
          </cell>
          <cell r="BKV5">
            <v>-4.7</v>
          </cell>
          <cell r="BKW5">
            <v>-5.2</v>
          </cell>
          <cell r="BKX5">
            <v>-5.5</v>
          </cell>
          <cell r="BKY5">
            <v>-5.4</v>
          </cell>
          <cell r="BKZ5">
            <v>-6.3</v>
          </cell>
          <cell r="BLA5">
            <v>-6.7</v>
          </cell>
          <cell r="BLB5">
            <v>-6.7</v>
          </cell>
          <cell r="BLC5">
            <v>-6.9</v>
          </cell>
          <cell r="BLD5">
            <v>-6.2</v>
          </cell>
          <cell r="BLE5">
            <v>-5.3</v>
          </cell>
          <cell r="BLF5">
            <v>-3.8</v>
          </cell>
          <cell r="BLG5">
            <v>-3.7</v>
          </cell>
          <cell r="BLH5">
            <v>-3.1</v>
          </cell>
          <cell r="BLI5">
            <v>-2.9</v>
          </cell>
          <cell r="BLJ5">
            <v>-2.9</v>
          </cell>
          <cell r="BLK5">
            <v>-3.1</v>
          </cell>
          <cell r="BLL5">
            <v>-3.2</v>
          </cell>
          <cell r="BLM5">
            <v>-3.9</v>
          </cell>
          <cell r="BLN5">
            <v>-4.5999999999999996</v>
          </cell>
          <cell r="BLO5">
            <v>-5.6</v>
          </cell>
          <cell r="BLP5">
            <v>-6.1</v>
          </cell>
          <cell r="BLQ5">
            <v>-7.2</v>
          </cell>
          <cell r="BLR5">
            <v>-7.4</v>
          </cell>
          <cell r="BLS5">
            <v>-7.4</v>
          </cell>
          <cell r="BLT5">
            <v>-7.6</v>
          </cell>
          <cell r="BLU5">
            <v>-7.8</v>
          </cell>
          <cell r="BLV5">
            <v>-8.4</v>
          </cell>
          <cell r="BLW5">
            <v>-9.3000000000000007</v>
          </cell>
          <cell r="BLX5">
            <v>-9.1999999999999993</v>
          </cell>
          <cell r="BLY5">
            <v>-9.1</v>
          </cell>
          <cell r="BLZ5">
            <v>-9.1</v>
          </cell>
          <cell r="BMA5">
            <v>-8.3000000000000007</v>
          </cell>
          <cell r="BMB5">
            <v>-5.9</v>
          </cell>
          <cell r="BMC5">
            <v>-3.6</v>
          </cell>
          <cell r="BMD5">
            <v>-2.6</v>
          </cell>
          <cell r="BME5">
            <v>-0.8</v>
          </cell>
          <cell r="BMF5">
            <v>0.1</v>
          </cell>
          <cell r="BMG5">
            <v>0.9</v>
          </cell>
          <cell r="BMH5">
            <v>0.6</v>
          </cell>
          <cell r="BMI5">
            <v>1.4</v>
          </cell>
          <cell r="BMJ5">
            <v>1.2</v>
          </cell>
          <cell r="BMK5">
            <v>-0.2</v>
          </cell>
          <cell r="BML5">
            <v>-2.4</v>
          </cell>
          <cell r="BMM5">
            <v>-3.1</v>
          </cell>
          <cell r="BMN5">
            <v>-3.4</v>
          </cell>
          <cell r="BMO5">
            <v>-3.7</v>
          </cell>
          <cell r="BMP5">
            <v>-3.4</v>
          </cell>
          <cell r="BMQ5">
            <v>-3.9</v>
          </cell>
          <cell r="BMR5">
            <v>-4.5999999999999996</v>
          </cell>
          <cell r="BMS5">
            <v>-4.7</v>
          </cell>
          <cell r="BMT5">
            <v>-4.9000000000000004</v>
          </cell>
          <cell r="BMU5">
            <v>-5.5</v>
          </cell>
          <cell r="BMV5">
            <v>-5.6</v>
          </cell>
          <cell r="BMW5">
            <v>-5.4</v>
          </cell>
          <cell r="BMX5">
            <v>-5.3</v>
          </cell>
          <cell r="BMY5">
            <v>-4.3</v>
          </cell>
          <cell r="BMZ5">
            <v>-1.7</v>
          </cell>
          <cell r="BNA5">
            <v>-1.4</v>
          </cell>
          <cell r="BNB5">
            <v>-1.3</v>
          </cell>
          <cell r="BNC5">
            <v>-0.9</v>
          </cell>
          <cell r="BND5">
            <v>-0.7</v>
          </cell>
          <cell r="BNE5">
            <v>-0.7</v>
          </cell>
          <cell r="BNF5">
            <v>-0.6</v>
          </cell>
          <cell r="BNG5">
            <v>0</v>
          </cell>
          <cell r="BNH5">
            <v>0</v>
          </cell>
          <cell r="BNI5">
            <v>-0.8</v>
          </cell>
          <cell r="BNJ5">
            <v>-2.9</v>
          </cell>
          <cell r="BNK5">
            <v>-3.9</v>
          </cell>
          <cell r="BNL5">
            <v>-5</v>
          </cell>
          <cell r="BNM5">
            <v>-5.0999999999999996</v>
          </cell>
          <cell r="BNN5">
            <v>-5.6</v>
          </cell>
          <cell r="BNO5">
            <v>-5.2</v>
          </cell>
          <cell r="BNP5">
            <v>-4.5999999999999996</v>
          </cell>
          <cell r="BNQ5">
            <v>-3.5</v>
          </cell>
          <cell r="BNR5">
            <v>-3.2</v>
          </cell>
          <cell r="BNS5">
            <v>-3.3</v>
          </cell>
          <cell r="BNT5">
            <v>-4.5</v>
          </cell>
          <cell r="BNU5">
            <v>-5.8</v>
          </cell>
          <cell r="BNV5">
            <v>-6.8</v>
          </cell>
          <cell r="BNW5">
            <v>-5.4</v>
          </cell>
          <cell r="BNX5">
            <v>-3.7</v>
          </cell>
          <cell r="BNY5">
            <v>-2.5</v>
          </cell>
          <cell r="BNZ5">
            <v>-1.6</v>
          </cell>
          <cell r="BOA5">
            <v>-0.8</v>
          </cell>
          <cell r="BOB5">
            <v>-0.1</v>
          </cell>
          <cell r="BOC5">
            <v>0.3</v>
          </cell>
          <cell r="BOD5">
            <v>0.2</v>
          </cell>
          <cell r="BOE5">
            <v>0</v>
          </cell>
          <cell r="BOF5">
            <v>0</v>
          </cell>
          <cell r="BOG5">
            <v>-0.8</v>
          </cell>
          <cell r="BOH5">
            <v>-2.4</v>
          </cell>
          <cell r="BOI5">
            <v>-3.6</v>
          </cell>
          <cell r="BOJ5">
            <v>-3.9</v>
          </cell>
          <cell r="BOK5">
            <v>-4.5999999999999996</v>
          </cell>
          <cell r="BOL5">
            <v>-5.9</v>
          </cell>
          <cell r="BOM5">
            <v>-6.2</v>
          </cell>
          <cell r="BON5">
            <v>-5.2</v>
          </cell>
          <cell r="BOO5">
            <v>-3.7</v>
          </cell>
          <cell r="BOP5">
            <v>-3.1</v>
          </cell>
          <cell r="BOQ5">
            <v>-3.3</v>
          </cell>
          <cell r="BOR5">
            <v>-2.8</v>
          </cell>
          <cell r="BOS5">
            <v>-2.6</v>
          </cell>
          <cell r="BOT5">
            <v>-2.6</v>
          </cell>
          <cell r="BOU5">
            <v>-2.6</v>
          </cell>
          <cell r="BOV5">
            <v>-2.2999999999999998</v>
          </cell>
          <cell r="BOW5">
            <v>-1.1000000000000001</v>
          </cell>
          <cell r="BOX5">
            <v>-0.4</v>
          </cell>
          <cell r="BOY5">
            <v>0.5</v>
          </cell>
          <cell r="BOZ5">
            <v>0.2</v>
          </cell>
          <cell r="BPA5">
            <v>0.4</v>
          </cell>
          <cell r="BPB5">
            <v>0.8</v>
          </cell>
          <cell r="BPC5">
            <v>0.7</v>
          </cell>
          <cell r="BPD5">
            <v>0.5</v>
          </cell>
          <cell r="BPE5">
            <v>0</v>
          </cell>
          <cell r="BPF5">
            <v>-0.2</v>
          </cell>
          <cell r="BPG5">
            <v>-0.3</v>
          </cell>
          <cell r="BPH5">
            <v>-0.5</v>
          </cell>
          <cell r="BPI5">
            <v>-0.6</v>
          </cell>
          <cell r="BPJ5">
            <v>-0.7</v>
          </cell>
          <cell r="BPK5">
            <v>-0.6</v>
          </cell>
          <cell r="BPL5">
            <v>-0.5</v>
          </cell>
          <cell r="BPM5">
            <v>-0.7</v>
          </cell>
          <cell r="BPN5">
            <v>-0.5</v>
          </cell>
          <cell r="BPO5">
            <v>-0.4</v>
          </cell>
          <cell r="BPP5">
            <v>-0.3</v>
          </cell>
          <cell r="BPQ5">
            <v>-0.2</v>
          </cell>
          <cell r="BPR5">
            <v>-0.1</v>
          </cell>
          <cell r="BPS5">
            <v>0.1</v>
          </cell>
          <cell r="BPT5">
            <v>0.2</v>
          </cell>
          <cell r="BPU5">
            <v>0.2</v>
          </cell>
          <cell r="BPV5">
            <v>0.2</v>
          </cell>
          <cell r="BPW5">
            <v>0.5</v>
          </cell>
          <cell r="BPX5">
            <v>1</v>
          </cell>
          <cell r="BPY5">
            <v>0.8</v>
          </cell>
          <cell r="BPZ5">
            <v>0.8</v>
          </cell>
          <cell r="BQA5">
            <v>0.9</v>
          </cell>
          <cell r="BQB5">
            <v>0.7</v>
          </cell>
          <cell r="BQC5">
            <v>0.5</v>
          </cell>
          <cell r="BQD5">
            <v>0.3</v>
          </cell>
          <cell r="BQE5">
            <v>-0.1</v>
          </cell>
          <cell r="BQF5">
            <v>-0.4</v>
          </cell>
          <cell r="BQG5">
            <v>-0.5</v>
          </cell>
          <cell r="BQH5">
            <v>-0.6</v>
          </cell>
          <cell r="BQI5">
            <v>-1.1000000000000001</v>
          </cell>
          <cell r="BQJ5">
            <v>-1.9</v>
          </cell>
          <cell r="BQK5">
            <v>-2.5</v>
          </cell>
          <cell r="BQL5">
            <v>-3.5</v>
          </cell>
          <cell r="BQM5">
            <v>-4.7</v>
          </cell>
          <cell r="BQN5">
            <v>-5.0999999999999996</v>
          </cell>
          <cell r="BQO5">
            <v>-5.3</v>
          </cell>
          <cell r="BQP5">
            <v>-4</v>
          </cell>
          <cell r="BQQ5">
            <v>-4.9000000000000004</v>
          </cell>
          <cell r="BQR5">
            <v>-3</v>
          </cell>
          <cell r="BQS5">
            <v>-0.7</v>
          </cell>
          <cell r="BQT5">
            <v>-0.4</v>
          </cell>
          <cell r="BQU5">
            <v>0</v>
          </cell>
          <cell r="BQV5">
            <v>1.3</v>
          </cell>
          <cell r="BQW5">
            <v>2.2000000000000002</v>
          </cell>
          <cell r="BQX5">
            <v>2.2999999999999998</v>
          </cell>
          <cell r="BQY5">
            <v>1.9</v>
          </cell>
          <cell r="BQZ5">
            <v>1.5</v>
          </cell>
          <cell r="BRA5">
            <v>1</v>
          </cell>
          <cell r="BRB5">
            <v>0.6</v>
          </cell>
          <cell r="BRC5">
            <v>0.3</v>
          </cell>
          <cell r="BRD5">
            <v>-1.1000000000000001</v>
          </cell>
          <cell r="BRE5">
            <v>-2.8</v>
          </cell>
          <cell r="BRF5">
            <v>-3.9</v>
          </cell>
          <cell r="BRG5">
            <v>-4.8</v>
          </cell>
          <cell r="BRH5">
            <v>-4.7</v>
          </cell>
          <cell r="BRI5">
            <v>-5.9</v>
          </cell>
          <cell r="BRJ5">
            <v>-6</v>
          </cell>
          <cell r="BRK5">
            <v>-6.4</v>
          </cell>
          <cell r="BRL5">
            <v>-7.3</v>
          </cell>
          <cell r="BRM5">
            <v>-6.8</v>
          </cell>
          <cell r="BRN5">
            <v>-6.5</v>
          </cell>
          <cell r="BRO5">
            <v>-4.5999999999999996</v>
          </cell>
          <cell r="BRP5">
            <v>-1.3</v>
          </cell>
          <cell r="BRQ5">
            <v>1</v>
          </cell>
          <cell r="BRR5">
            <v>2.4</v>
          </cell>
          <cell r="BRS5">
            <v>3.6</v>
          </cell>
          <cell r="BRT5">
            <v>4.3</v>
          </cell>
          <cell r="BRU5">
            <v>4.7</v>
          </cell>
          <cell r="BRV5">
            <v>5</v>
          </cell>
          <cell r="BRW5">
            <v>4.8</v>
          </cell>
          <cell r="BRX5">
            <v>4.0999999999999996</v>
          </cell>
          <cell r="BRY5">
            <v>2.9</v>
          </cell>
          <cell r="BRZ5">
            <v>1.7</v>
          </cell>
          <cell r="BSA5">
            <v>1.9</v>
          </cell>
          <cell r="BSB5">
            <v>2.2000000000000002</v>
          </cell>
          <cell r="BSC5">
            <v>2.7</v>
          </cell>
          <cell r="BSD5">
            <v>3.1</v>
          </cell>
          <cell r="BSE5">
            <v>3.3</v>
          </cell>
          <cell r="BSF5">
            <v>3.3</v>
          </cell>
          <cell r="BSG5">
            <v>2.9</v>
          </cell>
          <cell r="BSH5">
            <v>2.5</v>
          </cell>
          <cell r="BSI5">
            <v>2.2000000000000002</v>
          </cell>
          <cell r="BSJ5">
            <v>2</v>
          </cell>
          <cell r="BSK5">
            <v>1.3</v>
          </cell>
          <cell r="BSL5">
            <v>2.6</v>
          </cell>
          <cell r="BSM5">
            <v>3.7</v>
          </cell>
          <cell r="BSN5">
            <v>4.5</v>
          </cell>
          <cell r="BSO5">
            <v>4.5999999999999996</v>
          </cell>
          <cell r="BSP5">
            <v>5.2</v>
          </cell>
          <cell r="BSQ5">
            <v>5.6</v>
          </cell>
          <cell r="BSR5">
            <v>5.8</v>
          </cell>
          <cell r="BSS5">
            <v>5.8</v>
          </cell>
          <cell r="BST5">
            <v>4.9000000000000004</v>
          </cell>
          <cell r="BSU5">
            <v>4.0999999999999996</v>
          </cell>
          <cell r="BSV5">
            <v>3.7</v>
          </cell>
          <cell r="BSW5">
            <v>3.3</v>
          </cell>
          <cell r="BSX5">
            <v>3.2</v>
          </cell>
          <cell r="BSY5">
            <v>3</v>
          </cell>
          <cell r="BSZ5">
            <v>2.4</v>
          </cell>
          <cell r="BTA5">
            <v>0.5</v>
          </cell>
          <cell r="BTB5">
            <v>-0.7</v>
          </cell>
          <cell r="BTC5">
            <v>-1.8</v>
          </cell>
          <cell r="BTD5">
            <v>-1.1000000000000001</v>
          </cell>
          <cell r="BTE5">
            <v>-0.2</v>
          </cell>
          <cell r="BTF5">
            <v>0.6</v>
          </cell>
          <cell r="BTG5">
            <v>0.7</v>
          </cell>
          <cell r="BTH5">
            <v>0.4</v>
          </cell>
          <cell r="BTI5">
            <v>0.4</v>
          </cell>
          <cell r="BTJ5">
            <v>0.4</v>
          </cell>
          <cell r="BTK5">
            <v>0.8</v>
          </cell>
          <cell r="BTL5">
            <v>1.3</v>
          </cell>
          <cell r="BTM5">
            <v>3.3</v>
          </cell>
          <cell r="BTN5">
            <v>3.6</v>
          </cell>
          <cell r="BTO5">
            <v>3.9</v>
          </cell>
          <cell r="BTP5">
            <v>4.0999999999999996</v>
          </cell>
          <cell r="BTQ5">
            <v>4.0999999999999996</v>
          </cell>
          <cell r="BTR5">
            <v>3.7</v>
          </cell>
          <cell r="BTS5">
            <v>3.4</v>
          </cell>
          <cell r="BTT5">
            <v>2.9</v>
          </cell>
          <cell r="BTU5">
            <v>2.2999999999999998</v>
          </cell>
          <cell r="BTV5">
            <v>0.7</v>
          </cell>
          <cell r="BTW5">
            <v>0.2</v>
          </cell>
          <cell r="BTX5">
            <v>-0.8</v>
          </cell>
          <cell r="BTY5">
            <v>-2.1</v>
          </cell>
          <cell r="BTZ5">
            <v>-3.5</v>
          </cell>
          <cell r="BUA5">
            <v>-3.3</v>
          </cell>
          <cell r="BUB5">
            <v>-3.4</v>
          </cell>
          <cell r="BUC5">
            <v>-3.9</v>
          </cell>
          <cell r="BUD5">
            <v>-3</v>
          </cell>
          <cell r="BUE5">
            <v>-3</v>
          </cell>
          <cell r="BUF5">
            <v>-1.8</v>
          </cell>
          <cell r="BUG5">
            <v>-1.7</v>
          </cell>
          <cell r="BUH5">
            <v>-2.8</v>
          </cell>
          <cell r="BUI5">
            <v>-1.6</v>
          </cell>
          <cell r="BUJ5">
            <v>1.5</v>
          </cell>
          <cell r="BUK5">
            <v>2.6</v>
          </cell>
          <cell r="BUL5">
            <v>1.9</v>
          </cell>
          <cell r="BUM5">
            <v>2.6</v>
          </cell>
          <cell r="BUN5">
            <v>3.4</v>
          </cell>
          <cell r="BUO5">
            <v>3.7</v>
          </cell>
          <cell r="BUP5">
            <v>3.9</v>
          </cell>
          <cell r="BUQ5">
            <v>3.2</v>
          </cell>
          <cell r="BUR5">
            <v>2.6</v>
          </cell>
          <cell r="BUS5">
            <v>1.6</v>
          </cell>
          <cell r="BUT5">
            <v>-0.6</v>
          </cell>
          <cell r="BUU5">
            <v>-1.5</v>
          </cell>
          <cell r="BUV5">
            <v>-0.7</v>
          </cell>
          <cell r="BUW5">
            <v>-2.4</v>
          </cell>
          <cell r="BUX5">
            <v>-2.2999999999999998</v>
          </cell>
          <cell r="BUY5">
            <v>-3.1</v>
          </cell>
          <cell r="BUZ5">
            <v>-3.5</v>
          </cell>
          <cell r="BVA5">
            <v>-3.3</v>
          </cell>
          <cell r="BVB5">
            <v>-1.7</v>
          </cell>
          <cell r="BVC5">
            <v>-4</v>
          </cell>
          <cell r="BVD5">
            <v>-2.5</v>
          </cell>
          <cell r="BVE5">
            <v>-2.8</v>
          </cell>
          <cell r="BVF5">
            <v>-4.2</v>
          </cell>
          <cell r="BVG5">
            <v>-3.6</v>
          </cell>
          <cell r="BVH5">
            <v>-1.8</v>
          </cell>
          <cell r="BVI5">
            <v>-0.1</v>
          </cell>
          <cell r="BVJ5">
            <v>1.2</v>
          </cell>
          <cell r="BVK5">
            <v>2.2000000000000002</v>
          </cell>
          <cell r="BVL5">
            <v>2.6</v>
          </cell>
          <cell r="BVM5">
            <v>3.2</v>
          </cell>
          <cell r="BVN5">
            <v>3</v>
          </cell>
          <cell r="BVO5">
            <v>2.8</v>
          </cell>
          <cell r="BVP5">
            <v>2.2999999999999998</v>
          </cell>
          <cell r="BVQ5">
            <v>1.9</v>
          </cell>
          <cell r="BVR5">
            <v>0.2</v>
          </cell>
          <cell r="BVS5">
            <v>-0.8</v>
          </cell>
          <cell r="BVT5">
            <v>-2.9</v>
          </cell>
          <cell r="BVU5">
            <v>-3.2</v>
          </cell>
          <cell r="BVV5">
            <v>-3.4</v>
          </cell>
          <cell r="BVW5">
            <v>-3.6</v>
          </cell>
          <cell r="BVX5">
            <v>-3.2</v>
          </cell>
          <cell r="BVY5">
            <v>-3.1</v>
          </cell>
          <cell r="BVZ5">
            <v>-2.8</v>
          </cell>
          <cell r="BWA5">
            <v>-2.6</v>
          </cell>
          <cell r="BWB5">
            <v>-2.2999999999999998</v>
          </cell>
          <cell r="BWC5">
            <v>-2.1</v>
          </cell>
          <cell r="BWD5">
            <v>-1.1000000000000001</v>
          </cell>
          <cell r="BWE5">
            <v>-0.1</v>
          </cell>
          <cell r="BWF5">
            <v>1</v>
          </cell>
          <cell r="BWG5">
            <v>2.4</v>
          </cell>
          <cell r="BWH5">
            <v>2.6</v>
          </cell>
          <cell r="BWI5">
            <v>3.6</v>
          </cell>
          <cell r="BWJ5">
            <v>3.9</v>
          </cell>
          <cell r="BWK5">
            <v>3.7</v>
          </cell>
          <cell r="BWL5">
            <v>3.3</v>
          </cell>
          <cell r="BWM5">
            <v>3.1</v>
          </cell>
          <cell r="BWN5">
            <v>2.8</v>
          </cell>
          <cell r="BWO5">
            <v>2.2999999999999998</v>
          </cell>
          <cell r="BWP5">
            <v>1.6</v>
          </cell>
          <cell r="BWQ5">
            <v>0.7</v>
          </cell>
          <cell r="BWR5">
            <v>-0.3</v>
          </cell>
          <cell r="BWS5">
            <v>-0.9</v>
          </cell>
          <cell r="BWT5">
            <v>-1.8</v>
          </cell>
          <cell r="BWU5">
            <v>-1.9</v>
          </cell>
          <cell r="BWV5">
            <v>-2.4</v>
          </cell>
          <cell r="BWW5">
            <v>-3</v>
          </cell>
          <cell r="BWX5">
            <v>-2.7</v>
          </cell>
          <cell r="BWY5">
            <v>-2.8</v>
          </cell>
          <cell r="BWZ5">
            <v>-3.5</v>
          </cell>
          <cell r="BXA5">
            <v>-2.9</v>
          </cell>
          <cell r="BXB5">
            <v>-2.1</v>
          </cell>
          <cell r="BXC5">
            <v>-0.7</v>
          </cell>
          <cell r="BXD5">
            <v>0.8</v>
          </cell>
          <cell r="BXE5">
            <v>4.5</v>
          </cell>
          <cell r="BXF5">
            <v>3.7</v>
          </cell>
          <cell r="BXG5">
            <v>4.7</v>
          </cell>
          <cell r="BXH5">
            <v>6.3</v>
          </cell>
          <cell r="BXI5">
            <v>6.3</v>
          </cell>
          <cell r="BXJ5">
            <v>6.8</v>
          </cell>
          <cell r="BXK5">
            <v>6.7</v>
          </cell>
          <cell r="BXL5">
            <v>5.6</v>
          </cell>
          <cell r="BXM5">
            <v>4.5</v>
          </cell>
          <cell r="BXN5">
            <v>3.2</v>
          </cell>
          <cell r="BXO5">
            <v>2.2000000000000002</v>
          </cell>
          <cell r="BXP5">
            <v>2</v>
          </cell>
          <cell r="BXQ5">
            <v>1.7</v>
          </cell>
          <cell r="BXR5">
            <v>1.1000000000000001</v>
          </cell>
          <cell r="BXS5">
            <v>1.1000000000000001</v>
          </cell>
          <cell r="BXT5">
            <v>1.4</v>
          </cell>
          <cell r="BXU5">
            <v>1.5</v>
          </cell>
          <cell r="BXV5">
            <v>1.6</v>
          </cell>
          <cell r="BXW5">
            <v>1.8</v>
          </cell>
          <cell r="BXX5">
            <v>1.6</v>
          </cell>
          <cell r="BXY5">
            <v>1.5</v>
          </cell>
          <cell r="BXZ5">
            <v>1.5</v>
          </cell>
          <cell r="BYA5">
            <v>1.4</v>
          </cell>
          <cell r="BYB5">
            <v>1.5</v>
          </cell>
          <cell r="BYC5">
            <v>2</v>
          </cell>
          <cell r="BYD5">
            <v>2.8</v>
          </cell>
          <cell r="BYE5">
            <v>3.4</v>
          </cell>
          <cell r="BYF5">
            <v>3.7</v>
          </cell>
          <cell r="BYG5">
            <v>3.6</v>
          </cell>
          <cell r="BYH5">
            <v>3.5</v>
          </cell>
          <cell r="BYI5">
            <v>2.9</v>
          </cell>
          <cell r="BYJ5">
            <v>2.1</v>
          </cell>
          <cell r="BYK5">
            <v>0.8</v>
          </cell>
          <cell r="BYL5">
            <v>0.4</v>
          </cell>
          <cell r="BYM5">
            <v>0.4</v>
          </cell>
          <cell r="BYN5">
            <v>0.6</v>
          </cell>
          <cell r="BYO5">
            <v>0.7</v>
          </cell>
          <cell r="BYP5">
            <v>0.7</v>
          </cell>
          <cell r="BYQ5">
            <v>0.7</v>
          </cell>
          <cell r="BYR5">
            <v>0.8</v>
          </cell>
          <cell r="BYS5">
            <v>1</v>
          </cell>
          <cell r="BYT5">
            <v>1.2</v>
          </cell>
          <cell r="BYU5">
            <v>1.3</v>
          </cell>
          <cell r="BYV5">
            <v>1.4</v>
          </cell>
          <cell r="BYW5">
            <v>1.6</v>
          </cell>
          <cell r="BYX5">
            <v>3.1</v>
          </cell>
          <cell r="BYY5">
            <v>2</v>
          </cell>
          <cell r="BYZ5">
            <v>2.4</v>
          </cell>
          <cell r="BZA5">
            <v>3.2</v>
          </cell>
          <cell r="BZB5">
            <v>3.3</v>
          </cell>
          <cell r="BZC5">
            <v>4.3</v>
          </cell>
          <cell r="BZD5">
            <v>5.8</v>
          </cell>
          <cell r="BZE5">
            <v>6.7</v>
          </cell>
          <cell r="BZF5">
            <v>6.7</v>
          </cell>
          <cell r="BZG5">
            <v>6.5</v>
          </cell>
          <cell r="BZH5">
            <v>6.6</v>
          </cell>
          <cell r="BZI5">
            <v>6.4</v>
          </cell>
          <cell r="BZJ5">
            <v>6.2</v>
          </cell>
          <cell r="BZK5">
            <v>5.9</v>
          </cell>
          <cell r="BZL5">
            <v>5.6</v>
          </cell>
          <cell r="BZM5">
            <v>6.1</v>
          </cell>
          <cell r="BZN5">
            <v>5.9</v>
          </cell>
          <cell r="BZO5">
            <v>5.0999999999999996</v>
          </cell>
          <cell r="BZP5">
            <v>5.2</v>
          </cell>
          <cell r="BZQ5">
            <v>5.5</v>
          </cell>
          <cell r="BZR5">
            <v>5.9</v>
          </cell>
          <cell r="BZS5">
            <v>6.6</v>
          </cell>
          <cell r="BZT5">
            <v>7.6</v>
          </cell>
          <cell r="BZU5">
            <v>8.9</v>
          </cell>
          <cell r="BZV5">
            <v>9.1999999999999993</v>
          </cell>
          <cell r="BZW5">
            <v>9.6999999999999993</v>
          </cell>
          <cell r="BZX5">
            <v>9.4</v>
          </cell>
          <cell r="BZY5">
            <v>9.6</v>
          </cell>
          <cell r="BZZ5">
            <v>9.1</v>
          </cell>
          <cell r="CAA5">
            <v>8.8000000000000007</v>
          </cell>
          <cell r="CAB5">
            <v>9.8000000000000007</v>
          </cell>
          <cell r="CAC5">
            <v>9.5</v>
          </cell>
          <cell r="CAD5">
            <v>9.6</v>
          </cell>
          <cell r="CAE5">
            <v>8.5</v>
          </cell>
          <cell r="CAF5">
            <v>10.6</v>
          </cell>
          <cell r="CAG5">
            <v>10.5</v>
          </cell>
          <cell r="CAH5">
            <v>7.7</v>
          </cell>
          <cell r="CAI5">
            <v>7.9</v>
          </cell>
          <cell r="CAJ5">
            <v>7.7</v>
          </cell>
          <cell r="CAK5">
            <v>7.3</v>
          </cell>
          <cell r="CAL5">
            <v>6.8</v>
          </cell>
          <cell r="CAM5">
            <v>6.4</v>
          </cell>
          <cell r="CAN5">
            <v>6.5</v>
          </cell>
          <cell r="CAO5">
            <v>6.3</v>
          </cell>
          <cell r="CAP5">
            <v>6</v>
          </cell>
          <cell r="CAQ5">
            <v>6.3</v>
          </cell>
          <cell r="CAR5">
            <v>6.3</v>
          </cell>
          <cell r="CAS5">
            <v>5.8</v>
          </cell>
          <cell r="CAT5">
            <v>5.7</v>
          </cell>
          <cell r="CAU5">
            <v>5.8</v>
          </cell>
          <cell r="CAV5">
            <v>5.9</v>
          </cell>
          <cell r="CAW5">
            <v>6.2</v>
          </cell>
          <cell r="CAX5">
            <v>6.6</v>
          </cell>
          <cell r="CAY5">
            <v>6.9</v>
          </cell>
          <cell r="CAZ5">
            <v>7.2</v>
          </cell>
          <cell r="CBA5">
            <v>7</v>
          </cell>
          <cell r="CBB5">
            <v>6.6</v>
          </cell>
          <cell r="CBC5">
            <v>6.4</v>
          </cell>
          <cell r="CBD5">
            <v>6.2</v>
          </cell>
          <cell r="CBE5">
            <v>6</v>
          </cell>
          <cell r="CBF5">
            <v>5.8</v>
          </cell>
          <cell r="CBG5">
            <v>5.8</v>
          </cell>
          <cell r="CBH5">
            <v>5.9</v>
          </cell>
          <cell r="CBI5">
            <v>6</v>
          </cell>
          <cell r="CBJ5">
            <v>6</v>
          </cell>
          <cell r="CBK5">
            <v>6</v>
          </cell>
          <cell r="CBL5">
            <v>5.6</v>
          </cell>
          <cell r="CBM5">
            <v>5.5</v>
          </cell>
          <cell r="CBN5">
            <v>5.3</v>
          </cell>
          <cell r="CBO5">
            <v>5.2</v>
          </cell>
          <cell r="CBP5">
            <v>5</v>
          </cell>
          <cell r="CBQ5">
            <v>4.9000000000000004</v>
          </cell>
          <cell r="CBR5">
            <v>5.2</v>
          </cell>
          <cell r="CBS5">
            <v>5.3</v>
          </cell>
          <cell r="CBT5">
            <v>5.0999999999999996</v>
          </cell>
          <cell r="CBU5">
            <v>4.8</v>
          </cell>
          <cell r="CBV5">
            <v>4.8</v>
          </cell>
          <cell r="CBW5">
            <v>5.6</v>
          </cell>
          <cell r="CBX5">
            <v>6</v>
          </cell>
          <cell r="CBY5">
            <v>6.4</v>
          </cell>
          <cell r="CBZ5">
            <v>6.7</v>
          </cell>
          <cell r="CCA5">
            <v>7</v>
          </cell>
          <cell r="CCB5">
            <v>6.7</v>
          </cell>
          <cell r="CCC5">
            <v>5.7</v>
          </cell>
          <cell r="CCD5">
            <v>4.4000000000000004</v>
          </cell>
          <cell r="CCE5">
            <v>3.7</v>
          </cell>
          <cell r="CCF5">
            <v>3.5</v>
          </cell>
          <cell r="CCG5">
            <v>3.3</v>
          </cell>
          <cell r="CCH5">
            <v>3.1</v>
          </cell>
          <cell r="CCI5">
            <v>2.8</v>
          </cell>
          <cell r="CCJ5">
            <v>2.4</v>
          </cell>
          <cell r="CCK5">
            <v>2.1</v>
          </cell>
          <cell r="CCL5">
            <v>2.2999999999999998</v>
          </cell>
          <cell r="CCM5">
            <v>3.4</v>
          </cell>
          <cell r="CCN5">
            <v>3.6</v>
          </cell>
          <cell r="CCO5">
            <v>3.6</v>
          </cell>
          <cell r="CCP5">
            <v>4</v>
          </cell>
          <cell r="CCQ5">
            <v>4.0999999999999996</v>
          </cell>
          <cell r="CCR5">
            <v>4.7</v>
          </cell>
          <cell r="CCS5">
            <v>5.0999999999999996</v>
          </cell>
          <cell r="CCT5">
            <v>5.7</v>
          </cell>
          <cell r="CCU5">
            <v>6.1</v>
          </cell>
          <cell r="CCV5">
            <v>6.1</v>
          </cell>
          <cell r="CCW5">
            <v>6.2</v>
          </cell>
          <cell r="CCX5">
            <v>6.6</v>
          </cell>
          <cell r="CCY5">
            <v>6.5</v>
          </cell>
          <cell r="CCZ5">
            <v>6.9</v>
          </cell>
          <cell r="CDA5">
            <v>6.8</v>
          </cell>
          <cell r="CDB5">
            <v>6.5</v>
          </cell>
          <cell r="CDC5">
            <v>6.5</v>
          </cell>
          <cell r="CDD5">
            <v>6.4</v>
          </cell>
          <cell r="CDE5">
            <v>6.6</v>
          </cell>
          <cell r="CDF5">
            <v>6.5</v>
          </cell>
          <cell r="CDG5">
            <v>6.4</v>
          </cell>
          <cell r="CDH5">
            <v>6.3</v>
          </cell>
          <cell r="CDI5">
            <v>6.5</v>
          </cell>
          <cell r="CDJ5">
            <v>6.3</v>
          </cell>
          <cell r="CDK5">
            <v>6.3</v>
          </cell>
          <cell r="CDL5">
            <v>6.2</v>
          </cell>
          <cell r="CDM5">
            <v>6.4</v>
          </cell>
          <cell r="CDN5">
            <v>5.9</v>
          </cell>
          <cell r="CDO5">
            <v>5.3</v>
          </cell>
          <cell r="CDP5">
            <v>5</v>
          </cell>
          <cell r="CDQ5">
            <v>4.8</v>
          </cell>
          <cell r="CDR5">
            <v>5</v>
          </cell>
          <cell r="CDS5">
            <v>5.2</v>
          </cell>
          <cell r="CDT5">
            <v>5.4</v>
          </cell>
          <cell r="CDU5">
            <v>5.4</v>
          </cell>
          <cell r="CDV5">
            <v>5.2</v>
          </cell>
          <cell r="CDW5">
            <v>4.9000000000000004</v>
          </cell>
          <cell r="CDX5">
            <v>4.9000000000000004</v>
          </cell>
          <cell r="CDY5">
            <v>4.5999999999999996</v>
          </cell>
          <cell r="CDZ5">
            <v>4.5</v>
          </cell>
          <cell r="CEA5">
            <v>4.4000000000000004</v>
          </cell>
          <cell r="CEB5">
            <v>4.4000000000000004</v>
          </cell>
          <cell r="CEC5">
            <v>4.5</v>
          </cell>
          <cell r="CED5">
            <v>4.3</v>
          </cell>
          <cell r="CEE5">
            <v>4.2</v>
          </cell>
          <cell r="CEF5">
            <v>5.6</v>
          </cell>
          <cell r="CEG5">
            <v>5.0999999999999996</v>
          </cell>
          <cell r="CEH5">
            <v>5.4</v>
          </cell>
          <cell r="CEI5">
            <v>5.3</v>
          </cell>
          <cell r="CEJ5">
            <v>4.7</v>
          </cell>
          <cell r="CEK5">
            <v>4.4000000000000004</v>
          </cell>
          <cell r="CEL5">
            <v>4.5999999999999996</v>
          </cell>
          <cell r="CEM5">
            <v>4.0999999999999996</v>
          </cell>
          <cell r="CEN5">
            <v>4.0999999999999996</v>
          </cell>
          <cell r="CEO5">
            <v>4.3</v>
          </cell>
          <cell r="CEP5">
            <v>3.9</v>
          </cell>
          <cell r="CEQ5">
            <v>5.4</v>
          </cell>
          <cell r="CER5">
            <v>5.6</v>
          </cell>
          <cell r="CES5">
            <v>5.8</v>
          </cell>
          <cell r="CET5">
            <v>5.9</v>
          </cell>
          <cell r="CEU5">
            <v>5.4</v>
          </cell>
          <cell r="CEV5">
            <v>5.0999999999999996</v>
          </cell>
          <cell r="CEW5">
            <v>4.7</v>
          </cell>
          <cell r="CEX5">
            <v>4.2</v>
          </cell>
          <cell r="CEY5">
            <v>4.0999999999999996</v>
          </cell>
          <cell r="CEZ5">
            <v>4.2</v>
          </cell>
          <cell r="CFA5">
            <v>4.3</v>
          </cell>
          <cell r="CFB5">
            <v>4.3</v>
          </cell>
          <cell r="CFC5">
            <v>4.4000000000000004</v>
          </cell>
          <cell r="CFD5">
            <v>4.5</v>
          </cell>
          <cell r="CFE5">
            <v>4.4000000000000004</v>
          </cell>
          <cell r="CFF5">
            <v>4.3</v>
          </cell>
          <cell r="CFG5">
            <v>4.2</v>
          </cell>
          <cell r="CFH5">
            <v>4.0999999999999996</v>
          </cell>
          <cell r="CFI5">
            <v>3.8</v>
          </cell>
          <cell r="CFJ5">
            <v>3.7</v>
          </cell>
          <cell r="CFK5">
            <v>3.7</v>
          </cell>
          <cell r="CFL5">
            <v>3.7</v>
          </cell>
          <cell r="CFM5">
            <v>3.9</v>
          </cell>
          <cell r="CFN5">
            <v>4.5999999999999996</v>
          </cell>
          <cell r="CFO5">
            <v>6.1</v>
          </cell>
          <cell r="CFP5">
            <v>7</v>
          </cell>
          <cell r="CFQ5">
            <v>7.5</v>
          </cell>
          <cell r="CFR5">
            <v>8.1999999999999993</v>
          </cell>
          <cell r="CFS5">
            <v>9.1999999999999993</v>
          </cell>
          <cell r="CFT5">
            <v>9.3000000000000007</v>
          </cell>
          <cell r="CFU5">
            <v>8.8000000000000007</v>
          </cell>
          <cell r="CFV5">
            <v>8.4</v>
          </cell>
          <cell r="CFW5">
            <v>6.9</v>
          </cell>
          <cell r="CFX5">
            <v>4.8</v>
          </cell>
          <cell r="CFY5">
            <v>4</v>
          </cell>
          <cell r="CFZ5">
            <v>3.4</v>
          </cell>
          <cell r="CGA5">
            <v>3.5</v>
          </cell>
          <cell r="CGB5">
            <v>3.5</v>
          </cell>
          <cell r="CGC5">
            <v>3.8</v>
          </cell>
          <cell r="CGD5">
            <v>3.1</v>
          </cell>
          <cell r="CGE5">
            <v>2.8</v>
          </cell>
          <cell r="CGF5">
            <v>3</v>
          </cell>
          <cell r="CGG5">
            <v>3.3</v>
          </cell>
          <cell r="CGH5">
            <v>3.8</v>
          </cell>
          <cell r="CGI5">
            <v>5.2</v>
          </cell>
          <cell r="CGJ5">
            <v>6.8</v>
          </cell>
          <cell r="CGK5">
            <v>8.1999999999999993</v>
          </cell>
          <cell r="CGL5">
            <v>9.8000000000000007</v>
          </cell>
          <cell r="CGM5">
            <v>10.8</v>
          </cell>
          <cell r="CGN5">
            <v>11.3</v>
          </cell>
          <cell r="CGO5">
            <v>9.9</v>
          </cell>
          <cell r="CGP5">
            <v>7.9</v>
          </cell>
          <cell r="CGQ5">
            <v>7.8</v>
          </cell>
          <cell r="CGR5">
            <v>8.6</v>
          </cell>
          <cell r="CGS5">
            <v>8.3000000000000007</v>
          </cell>
          <cell r="CGT5">
            <v>7.8</v>
          </cell>
          <cell r="CGU5">
            <v>7.5</v>
          </cell>
          <cell r="CGV5">
            <v>6.4</v>
          </cell>
          <cell r="CGW5">
            <v>5.5</v>
          </cell>
          <cell r="CGX5">
            <v>5.3</v>
          </cell>
          <cell r="CGY5">
            <v>5.4</v>
          </cell>
          <cell r="CGZ5">
            <v>5.4</v>
          </cell>
          <cell r="CHA5">
            <v>5.5</v>
          </cell>
          <cell r="CHB5">
            <v>5.3</v>
          </cell>
          <cell r="CHC5">
            <v>5.2</v>
          </cell>
          <cell r="CHD5">
            <v>5.2</v>
          </cell>
          <cell r="CHE5">
            <v>5</v>
          </cell>
          <cell r="CHF5">
            <v>4.9000000000000004</v>
          </cell>
          <cell r="CHG5">
            <v>5</v>
          </cell>
          <cell r="CHH5">
            <v>5</v>
          </cell>
          <cell r="CHI5">
            <v>5</v>
          </cell>
          <cell r="CHJ5">
            <v>5.5</v>
          </cell>
          <cell r="CHK5">
            <v>5.9</v>
          </cell>
          <cell r="CHL5">
            <v>6.4</v>
          </cell>
          <cell r="CHM5">
            <v>7.1</v>
          </cell>
          <cell r="CHN5">
            <v>7.4</v>
          </cell>
          <cell r="CHO5">
            <v>7.6</v>
          </cell>
          <cell r="CHP5">
            <v>7.1</v>
          </cell>
          <cell r="CHQ5">
            <v>6.5</v>
          </cell>
          <cell r="CHR5">
            <v>6.7</v>
          </cell>
          <cell r="CHS5">
            <v>6.2</v>
          </cell>
          <cell r="CHT5">
            <v>5.7</v>
          </cell>
          <cell r="CHU5">
            <v>5.4</v>
          </cell>
          <cell r="CHV5">
            <v>4.5999999999999996</v>
          </cell>
          <cell r="CHW5">
            <v>5.6</v>
          </cell>
          <cell r="CHX5">
            <v>5.6</v>
          </cell>
          <cell r="CHY5">
            <v>5.0999999999999996</v>
          </cell>
          <cell r="CHZ5">
            <v>4.5999999999999996</v>
          </cell>
          <cell r="CIA5">
            <v>4.4000000000000004</v>
          </cell>
          <cell r="CIB5">
            <v>4.7</v>
          </cell>
          <cell r="CIC5">
            <v>4.7</v>
          </cell>
          <cell r="CID5">
            <v>4.7</v>
          </cell>
          <cell r="CIE5">
            <v>5.2</v>
          </cell>
          <cell r="CIF5">
            <v>5.8</v>
          </cell>
          <cell r="CIG5">
            <v>6.2</v>
          </cell>
          <cell r="CIH5">
            <v>6.8</v>
          </cell>
          <cell r="CII5">
            <v>7.3</v>
          </cell>
          <cell r="CIJ5">
            <v>6.6</v>
          </cell>
          <cell r="CIK5">
            <v>7.1</v>
          </cell>
          <cell r="CIL5">
            <v>7.7</v>
          </cell>
          <cell r="CIM5">
            <v>7.4</v>
          </cell>
          <cell r="CIN5">
            <v>7.4</v>
          </cell>
          <cell r="CIO5">
            <v>6.8</v>
          </cell>
          <cell r="CIP5">
            <v>5.8</v>
          </cell>
          <cell r="CIQ5">
            <v>5.3</v>
          </cell>
          <cell r="CIR5">
            <v>5.2</v>
          </cell>
          <cell r="CIS5">
            <v>5.4</v>
          </cell>
          <cell r="CIT5">
            <v>5.6</v>
          </cell>
          <cell r="CIU5">
            <v>5.9</v>
          </cell>
          <cell r="CIV5">
            <v>6.1</v>
          </cell>
          <cell r="CIW5">
            <v>6.1</v>
          </cell>
          <cell r="CIX5">
            <v>6.1</v>
          </cell>
          <cell r="CIY5">
            <v>6.3</v>
          </cell>
          <cell r="CIZ5">
            <v>6.6</v>
          </cell>
          <cell r="CJA5">
            <v>6.5</v>
          </cell>
          <cell r="CJB5">
            <v>6.5</v>
          </cell>
          <cell r="CJC5">
            <v>6.7</v>
          </cell>
          <cell r="CJD5">
            <v>6.8</v>
          </cell>
          <cell r="CJE5">
            <v>7.3</v>
          </cell>
          <cell r="CJF5">
            <v>8.6999999999999993</v>
          </cell>
          <cell r="CJG5">
            <v>9.1</v>
          </cell>
          <cell r="CJH5">
            <v>10.199999999999999</v>
          </cell>
          <cell r="CJI5">
            <v>10.4</v>
          </cell>
          <cell r="CJJ5">
            <v>10.7</v>
          </cell>
          <cell r="CJK5">
            <v>11.4</v>
          </cell>
          <cell r="CJL5">
            <v>11.7</v>
          </cell>
          <cell r="CJM5">
            <v>11.4</v>
          </cell>
          <cell r="CJN5">
            <v>10.5</v>
          </cell>
          <cell r="CJO5">
            <v>8.4</v>
          </cell>
          <cell r="CJP5">
            <v>7.3</v>
          </cell>
          <cell r="CJQ5">
            <v>7.7</v>
          </cell>
          <cell r="CJR5">
            <v>7.6</v>
          </cell>
          <cell r="CJS5">
            <v>7</v>
          </cell>
          <cell r="CJT5">
            <v>6.2</v>
          </cell>
          <cell r="CJU5">
            <v>5.9</v>
          </cell>
          <cell r="CJV5">
            <v>5.8</v>
          </cell>
          <cell r="CJW5">
            <v>5.3</v>
          </cell>
          <cell r="CJX5">
            <v>5.2</v>
          </cell>
          <cell r="CJY5">
            <v>5.2</v>
          </cell>
          <cell r="CJZ5">
            <v>5.5</v>
          </cell>
          <cell r="CKA5">
            <v>7.2</v>
          </cell>
          <cell r="CKB5">
            <v>8.8000000000000007</v>
          </cell>
          <cell r="CKC5">
            <v>10.7</v>
          </cell>
          <cell r="CKD5">
            <v>12.8</v>
          </cell>
          <cell r="CKE5">
            <v>14.5</v>
          </cell>
          <cell r="CKF5">
            <v>15.2</v>
          </cell>
          <cell r="CKG5">
            <v>15.5</v>
          </cell>
          <cell r="CKH5">
            <v>14.8</v>
          </cell>
          <cell r="CKI5">
            <v>14.4</v>
          </cell>
          <cell r="CKJ5">
            <v>13.7</v>
          </cell>
          <cell r="CKK5">
            <v>12.6</v>
          </cell>
          <cell r="CKL5">
            <v>11.3</v>
          </cell>
          <cell r="CKM5">
            <v>10.1</v>
          </cell>
          <cell r="CKN5">
            <v>9.5</v>
          </cell>
          <cell r="CKO5">
            <v>9.1</v>
          </cell>
          <cell r="CKP5">
            <v>8.5</v>
          </cell>
          <cell r="CKQ5">
            <v>8.4</v>
          </cell>
          <cell r="CKR5">
            <v>8.3000000000000007</v>
          </cell>
          <cell r="CKS5">
            <v>7.9</v>
          </cell>
          <cell r="CKT5">
            <v>7.7</v>
          </cell>
          <cell r="CKU5">
            <v>7.3</v>
          </cell>
          <cell r="CKV5">
            <v>7.3</v>
          </cell>
          <cell r="CKW5">
            <v>7.3</v>
          </cell>
          <cell r="CKX5">
            <v>7.5</v>
          </cell>
          <cell r="CKY5">
            <v>7.6</v>
          </cell>
          <cell r="CKZ5">
            <v>8.1</v>
          </cell>
          <cell r="CLA5">
            <v>8.1999999999999993</v>
          </cell>
          <cell r="CLB5">
            <v>8</v>
          </cell>
          <cell r="CLC5">
            <v>7.3</v>
          </cell>
          <cell r="CLD5">
            <v>7.7</v>
          </cell>
          <cell r="CLE5">
            <v>8.6999999999999993</v>
          </cell>
          <cell r="CLF5">
            <v>9</v>
          </cell>
          <cell r="CLG5">
            <v>8.6</v>
          </cell>
          <cell r="CLH5">
            <v>8.6999999999999993</v>
          </cell>
          <cell r="CLI5">
            <v>8.6</v>
          </cell>
          <cell r="CLJ5">
            <v>6.9</v>
          </cell>
          <cell r="CLK5">
            <v>5.9</v>
          </cell>
          <cell r="CLL5">
            <v>6.4</v>
          </cell>
          <cell r="CLM5">
            <v>6.5</v>
          </cell>
          <cell r="CLN5">
            <v>6.6</v>
          </cell>
          <cell r="CLO5">
            <v>6.3</v>
          </cell>
          <cell r="CLP5">
            <v>6.3</v>
          </cell>
          <cell r="CLQ5">
            <v>6.1</v>
          </cell>
          <cell r="CLR5">
            <v>5.5</v>
          </cell>
          <cell r="CLS5">
            <v>3.9</v>
          </cell>
          <cell r="CLT5">
            <v>4.0999999999999996</v>
          </cell>
          <cell r="CLU5">
            <v>4.5</v>
          </cell>
          <cell r="CLV5">
            <v>5.0999999999999996</v>
          </cell>
          <cell r="CLW5">
            <v>6</v>
          </cell>
          <cell r="CLX5">
            <v>7</v>
          </cell>
          <cell r="CLY5">
            <v>7.8</v>
          </cell>
          <cell r="CLZ5">
            <v>8.5</v>
          </cell>
          <cell r="CMA5">
            <v>8.8000000000000007</v>
          </cell>
          <cell r="CMB5">
            <v>8.9</v>
          </cell>
          <cell r="CMC5">
            <v>9.6</v>
          </cell>
          <cell r="CMD5">
            <v>9</v>
          </cell>
          <cell r="CME5">
            <v>8.3000000000000007</v>
          </cell>
          <cell r="CMF5">
            <v>7.4</v>
          </cell>
          <cell r="CMG5">
            <v>6.3</v>
          </cell>
          <cell r="CMH5">
            <v>6</v>
          </cell>
          <cell r="CMI5">
            <v>5.9</v>
          </cell>
          <cell r="CMJ5">
            <v>5.8</v>
          </cell>
          <cell r="CMK5">
            <v>5.7</v>
          </cell>
          <cell r="CML5">
            <v>5.5</v>
          </cell>
          <cell r="CMM5">
            <v>5.2</v>
          </cell>
          <cell r="CMN5">
            <v>4.3</v>
          </cell>
          <cell r="CMO5">
            <v>3.7</v>
          </cell>
          <cell r="CMP5">
            <v>3.4</v>
          </cell>
          <cell r="CMQ5">
            <v>2.8</v>
          </cell>
          <cell r="CMR5">
            <v>2.5</v>
          </cell>
          <cell r="CMS5">
            <v>2.6</v>
          </cell>
          <cell r="CMT5">
            <v>3.2</v>
          </cell>
          <cell r="CMU5">
            <v>4.5999999999999996</v>
          </cell>
          <cell r="CMV5">
            <v>6.5</v>
          </cell>
          <cell r="CMW5">
            <v>8.1999999999999993</v>
          </cell>
          <cell r="CMX5">
            <v>10.1</v>
          </cell>
          <cell r="CMY5">
            <v>12.1</v>
          </cell>
          <cell r="CMZ5">
            <v>13.1</v>
          </cell>
          <cell r="CNA5">
            <v>13.3</v>
          </cell>
          <cell r="CNB5">
            <v>13.2</v>
          </cell>
          <cell r="CNC5">
            <v>13.2</v>
          </cell>
          <cell r="CND5">
            <v>12.8</v>
          </cell>
          <cell r="CNE5">
            <v>11.6</v>
          </cell>
          <cell r="CNF5">
            <v>10.1</v>
          </cell>
          <cell r="CNG5">
            <v>8.1999999999999993</v>
          </cell>
          <cell r="CNH5">
            <v>6.6</v>
          </cell>
          <cell r="CNI5">
            <v>5.7</v>
          </cell>
          <cell r="CNJ5">
            <v>4.2</v>
          </cell>
          <cell r="CNK5">
            <v>3.3</v>
          </cell>
          <cell r="CNL5">
            <v>3.3</v>
          </cell>
          <cell r="CNM5">
            <v>3.5</v>
          </cell>
          <cell r="CNN5">
            <v>2.9</v>
          </cell>
          <cell r="CNO5">
            <v>2.5</v>
          </cell>
          <cell r="CNP5">
            <v>2.2999999999999998</v>
          </cell>
          <cell r="CNQ5">
            <v>3.7</v>
          </cell>
          <cell r="CNR5">
            <v>4.3</v>
          </cell>
          <cell r="CNS5">
            <v>5.0999999999999996</v>
          </cell>
          <cell r="CNT5">
            <v>6.1</v>
          </cell>
          <cell r="CNU5">
            <v>7.5</v>
          </cell>
          <cell r="CNV5">
            <v>9.4</v>
          </cell>
          <cell r="CNW5">
            <v>11.2</v>
          </cell>
          <cell r="CNX5">
            <v>12.8</v>
          </cell>
          <cell r="CNY5">
            <v>13</v>
          </cell>
          <cell r="CNZ5">
            <v>13.6</v>
          </cell>
          <cell r="COA5">
            <v>13.7</v>
          </cell>
          <cell r="COB5">
            <v>13.1</v>
          </cell>
          <cell r="COC5">
            <v>12.7</v>
          </cell>
          <cell r="COD5">
            <v>11.4</v>
          </cell>
          <cell r="COE5">
            <v>9.3000000000000007</v>
          </cell>
          <cell r="COF5">
            <v>8.1999999999999993</v>
          </cell>
          <cell r="COG5">
            <v>6.6</v>
          </cell>
          <cell r="COH5">
            <v>5</v>
          </cell>
          <cell r="COI5">
            <v>4.9000000000000004</v>
          </cell>
          <cell r="COJ5">
            <v>5</v>
          </cell>
          <cell r="COK5">
            <v>4.3</v>
          </cell>
          <cell r="COL5">
            <v>3.7</v>
          </cell>
          <cell r="COM5">
            <v>3.3</v>
          </cell>
          <cell r="CON5">
            <v>2.2000000000000002</v>
          </cell>
          <cell r="COO5">
            <v>1.8</v>
          </cell>
          <cell r="COP5">
            <v>2.9</v>
          </cell>
          <cell r="COQ5">
            <v>5.4</v>
          </cell>
          <cell r="COR5">
            <v>8.3000000000000007</v>
          </cell>
          <cell r="COS5">
            <v>10.3</v>
          </cell>
          <cell r="COT5">
            <v>11.2</v>
          </cell>
          <cell r="COU5">
            <v>12.4</v>
          </cell>
          <cell r="COV5">
            <v>13</v>
          </cell>
          <cell r="COW5">
            <v>13.4</v>
          </cell>
          <cell r="COX5">
            <v>13.7</v>
          </cell>
          <cell r="COY5">
            <v>14.2</v>
          </cell>
          <cell r="COZ5">
            <v>14</v>
          </cell>
          <cell r="CPA5">
            <v>13.3</v>
          </cell>
          <cell r="CPB5">
            <v>11.7</v>
          </cell>
          <cell r="CPC5">
            <v>9.1999999999999993</v>
          </cell>
          <cell r="CPD5">
            <v>8.1999999999999993</v>
          </cell>
          <cell r="CPE5">
            <v>5.7</v>
          </cell>
          <cell r="CPF5">
            <v>4.7</v>
          </cell>
          <cell r="CPG5">
            <v>3.7</v>
          </cell>
          <cell r="CPH5">
            <v>2.1</v>
          </cell>
          <cell r="CPI5">
            <v>1.9</v>
          </cell>
          <cell r="CPJ5">
            <v>2.1</v>
          </cell>
          <cell r="CPK5">
            <v>0.9</v>
          </cell>
          <cell r="CPL5">
            <v>0.6</v>
          </cell>
          <cell r="CPM5">
            <v>0.6</v>
          </cell>
          <cell r="CPN5">
            <v>1.1000000000000001</v>
          </cell>
          <cell r="CPO5">
            <v>4</v>
          </cell>
          <cell r="CPP5">
            <v>5.8</v>
          </cell>
          <cell r="CPQ5">
            <v>6.5</v>
          </cell>
          <cell r="CPR5">
            <v>7.6</v>
          </cell>
          <cell r="CPS5">
            <v>9.1</v>
          </cell>
          <cell r="CPT5">
            <v>9.9</v>
          </cell>
          <cell r="CPU5">
            <v>10.9</v>
          </cell>
          <cell r="CPV5">
            <v>12.1</v>
          </cell>
          <cell r="CPW5">
            <v>12.8</v>
          </cell>
          <cell r="CPX5">
            <v>13.2</v>
          </cell>
          <cell r="CPY5">
            <v>11.5</v>
          </cell>
          <cell r="CPZ5">
            <v>10.9</v>
          </cell>
          <cell r="CQA5">
            <v>8.3000000000000007</v>
          </cell>
          <cell r="CQB5">
            <v>7.1</v>
          </cell>
          <cell r="CQC5">
            <v>6.2</v>
          </cell>
          <cell r="CQD5">
            <v>5.9</v>
          </cell>
          <cell r="CQE5">
            <v>4.8</v>
          </cell>
          <cell r="CQF5">
            <v>4.2</v>
          </cell>
          <cell r="CQG5">
            <v>3.7</v>
          </cell>
          <cell r="CQH5">
            <v>3.3</v>
          </cell>
          <cell r="CQI5">
            <v>2.6</v>
          </cell>
          <cell r="CQJ5">
            <v>3.1</v>
          </cell>
          <cell r="CQK5">
            <v>3.1</v>
          </cell>
          <cell r="CQL5">
            <v>4</v>
          </cell>
          <cell r="CQM5">
            <v>6.5</v>
          </cell>
          <cell r="CQN5">
            <v>8.6999999999999993</v>
          </cell>
          <cell r="CQO5">
            <v>10.8</v>
          </cell>
          <cell r="CQP5">
            <v>12.1</v>
          </cell>
          <cell r="CQQ5">
            <v>12.7</v>
          </cell>
          <cell r="CQR5">
            <v>13</v>
          </cell>
          <cell r="CQS5">
            <v>13.5</v>
          </cell>
          <cell r="CQT5">
            <v>13.6</v>
          </cell>
          <cell r="CQU5">
            <v>13.8</v>
          </cell>
          <cell r="CQV5">
            <v>13.5</v>
          </cell>
          <cell r="CQW5">
            <v>12.8</v>
          </cell>
          <cell r="CQX5">
            <v>11.4</v>
          </cell>
          <cell r="CQY5">
            <v>9.1</v>
          </cell>
          <cell r="CQZ5">
            <v>6.9</v>
          </cell>
          <cell r="CRA5">
            <v>5.6</v>
          </cell>
          <cell r="CRB5">
            <v>4.2</v>
          </cell>
          <cell r="CRC5">
            <v>3.8</v>
          </cell>
          <cell r="CRD5">
            <v>3.5</v>
          </cell>
          <cell r="CRE5">
            <v>2.6</v>
          </cell>
          <cell r="CRF5">
            <v>2.9</v>
          </cell>
          <cell r="CRG5">
            <v>1</v>
          </cell>
          <cell r="CRH5">
            <v>1.6</v>
          </cell>
          <cell r="CRI5">
            <v>1.1000000000000001</v>
          </cell>
          <cell r="CRJ5">
            <v>1.6</v>
          </cell>
          <cell r="CRK5">
            <v>5.4</v>
          </cell>
          <cell r="CRL5">
            <v>7.7</v>
          </cell>
          <cell r="CRM5">
            <v>9.9</v>
          </cell>
          <cell r="CRN5">
            <v>11.3</v>
          </cell>
          <cell r="CRO5">
            <v>11.6</v>
          </cell>
          <cell r="CRP5">
            <v>10.4</v>
          </cell>
          <cell r="CRQ5">
            <v>9.8000000000000007</v>
          </cell>
          <cell r="CRR5">
            <v>9.1</v>
          </cell>
          <cell r="CRS5">
            <v>9</v>
          </cell>
          <cell r="CRT5">
            <v>8</v>
          </cell>
          <cell r="CRU5">
            <v>7.4</v>
          </cell>
          <cell r="CRV5">
            <v>7</v>
          </cell>
          <cell r="CRW5">
            <v>6.5</v>
          </cell>
          <cell r="CRX5">
            <v>5.7</v>
          </cell>
          <cell r="CRY5">
            <v>6.3</v>
          </cell>
          <cell r="CRZ5">
            <v>6.2</v>
          </cell>
          <cell r="CSA5">
            <v>6.1</v>
          </cell>
          <cell r="CSB5">
            <v>6.1</v>
          </cell>
          <cell r="CSC5">
            <v>6.3</v>
          </cell>
          <cell r="CSD5">
            <v>6.3</v>
          </cell>
          <cell r="CSE5">
            <v>6</v>
          </cell>
          <cell r="CSF5">
            <v>5.6</v>
          </cell>
          <cell r="CSG5">
            <v>5.4</v>
          </cell>
          <cell r="CSH5">
            <v>5.8</v>
          </cell>
          <cell r="CSI5">
            <v>6.6</v>
          </cell>
          <cell r="CSJ5">
            <v>7.3</v>
          </cell>
          <cell r="CSK5">
            <v>7.9</v>
          </cell>
          <cell r="CSL5">
            <v>8.6</v>
          </cell>
          <cell r="CSM5">
            <v>9</v>
          </cell>
          <cell r="CSN5">
            <v>9.3000000000000007</v>
          </cell>
          <cell r="CSO5">
            <v>9</v>
          </cell>
          <cell r="CSP5">
            <v>8.6999999999999993</v>
          </cell>
          <cell r="CSQ5">
            <v>8.3000000000000007</v>
          </cell>
          <cell r="CSR5">
            <v>7.9</v>
          </cell>
          <cell r="CSS5">
            <v>7.1</v>
          </cell>
          <cell r="CST5">
            <v>6.5</v>
          </cell>
          <cell r="CSU5">
            <v>5.4</v>
          </cell>
          <cell r="CSV5">
            <v>4.5999999999999996</v>
          </cell>
          <cell r="CSW5">
            <v>4.3</v>
          </cell>
          <cell r="CSX5">
            <v>4</v>
          </cell>
          <cell r="CSY5">
            <v>3.8</v>
          </cell>
          <cell r="CSZ5">
            <v>3.9</v>
          </cell>
          <cell r="CTA5">
            <v>3.9</v>
          </cell>
          <cell r="CTB5">
            <v>4</v>
          </cell>
          <cell r="CTC5">
            <v>5.0999999999999996</v>
          </cell>
          <cell r="CTD5">
            <v>5.6</v>
          </cell>
          <cell r="CTE5">
            <v>5.8</v>
          </cell>
          <cell r="CTF5">
            <v>6.1</v>
          </cell>
          <cell r="CTG5">
            <v>6.8</v>
          </cell>
          <cell r="CTH5">
            <v>7.2</v>
          </cell>
          <cell r="CTI5">
            <v>8</v>
          </cell>
          <cell r="CTJ5">
            <v>8.8000000000000007</v>
          </cell>
          <cell r="CTK5">
            <v>9.5</v>
          </cell>
          <cell r="CTL5">
            <v>9.9</v>
          </cell>
          <cell r="CTM5">
            <v>9.3000000000000007</v>
          </cell>
          <cell r="CTN5">
            <v>8.8000000000000007</v>
          </cell>
          <cell r="CTO5">
            <v>8.1</v>
          </cell>
          <cell r="CTP5">
            <v>7.7</v>
          </cell>
          <cell r="CTQ5">
            <v>7.5</v>
          </cell>
          <cell r="CTR5">
            <v>7.1</v>
          </cell>
          <cell r="CTS5">
            <v>6.5</v>
          </cell>
          <cell r="CTT5">
            <v>6.2</v>
          </cell>
          <cell r="CTU5">
            <v>6.4</v>
          </cell>
          <cell r="CTV5">
            <v>6</v>
          </cell>
          <cell r="CTW5">
            <v>5.2</v>
          </cell>
          <cell r="CTX5">
            <v>5.0999999999999996</v>
          </cell>
          <cell r="CTY5">
            <v>5.3</v>
          </cell>
          <cell r="CTZ5">
            <v>5.9</v>
          </cell>
          <cell r="CUA5">
            <v>6.2</v>
          </cell>
          <cell r="CUB5">
            <v>6.4</v>
          </cell>
          <cell r="CUC5">
            <v>6.5</v>
          </cell>
          <cell r="CUD5">
            <v>6.8</v>
          </cell>
          <cell r="CUE5">
            <v>7.2</v>
          </cell>
          <cell r="CUF5">
            <v>8.6</v>
          </cell>
          <cell r="CUG5">
            <v>10</v>
          </cell>
          <cell r="CUH5">
            <v>10.4</v>
          </cell>
          <cell r="CUI5">
            <v>10.5</v>
          </cell>
          <cell r="CUJ5">
            <v>9.9</v>
          </cell>
          <cell r="CUK5">
            <v>10</v>
          </cell>
          <cell r="CUL5">
            <v>9.8000000000000007</v>
          </cell>
          <cell r="CUM5">
            <v>10.3</v>
          </cell>
          <cell r="CUN5">
            <v>8.6</v>
          </cell>
          <cell r="CUO5">
            <v>8</v>
          </cell>
          <cell r="CUP5">
            <v>6.6</v>
          </cell>
          <cell r="CUQ5">
            <v>5.0999999999999996</v>
          </cell>
          <cell r="CUR5">
            <v>3.7</v>
          </cell>
          <cell r="CUS5">
            <v>2.8</v>
          </cell>
          <cell r="CUT5">
            <v>2</v>
          </cell>
          <cell r="CUU5">
            <v>1.1000000000000001</v>
          </cell>
          <cell r="CUV5">
            <v>0.7</v>
          </cell>
          <cell r="CUW5">
            <v>0.6</v>
          </cell>
          <cell r="CUX5">
            <v>0.5</v>
          </cell>
          <cell r="CUY5">
            <v>0.2</v>
          </cell>
          <cell r="CUZ5">
            <v>0.5</v>
          </cell>
          <cell r="CVA5">
            <v>-0.4</v>
          </cell>
          <cell r="CVB5">
            <v>1.7</v>
          </cell>
          <cell r="CVC5">
            <v>4.3</v>
          </cell>
          <cell r="CVD5">
            <v>4.5</v>
          </cell>
          <cell r="CVE5">
            <v>5.3</v>
          </cell>
          <cell r="CVF5">
            <v>6.8</v>
          </cell>
          <cell r="CVG5">
            <v>7</v>
          </cell>
          <cell r="CVH5">
            <v>7.4</v>
          </cell>
          <cell r="CVI5">
            <v>7</v>
          </cell>
          <cell r="CVJ5">
            <v>6.2</v>
          </cell>
          <cell r="CVK5">
            <v>7</v>
          </cell>
          <cell r="CVL5">
            <v>7.2</v>
          </cell>
          <cell r="CVM5">
            <v>6</v>
          </cell>
          <cell r="CVN5">
            <v>5.0999999999999996</v>
          </cell>
          <cell r="CVO5">
            <v>3.6</v>
          </cell>
          <cell r="CVP5">
            <v>2.4</v>
          </cell>
          <cell r="CVQ5">
            <v>2</v>
          </cell>
          <cell r="CVR5">
            <v>1.2</v>
          </cell>
          <cell r="CVS5">
            <v>0.4</v>
          </cell>
          <cell r="CVT5">
            <v>0.1</v>
          </cell>
          <cell r="CVU5">
            <v>-0.8</v>
          </cell>
          <cell r="CVV5">
            <v>-0.9</v>
          </cell>
          <cell r="CVW5">
            <v>0.6</v>
          </cell>
          <cell r="CVX5">
            <v>0.6</v>
          </cell>
          <cell r="CVY5">
            <v>0.6</v>
          </cell>
          <cell r="CVZ5">
            <v>1.3</v>
          </cell>
          <cell r="CWA5">
            <v>2.6</v>
          </cell>
          <cell r="CWB5">
            <v>3.9</v>
          </cell>
          <cell r="CWC5">
            <v>3.9</v>
          </cell>
          <cell r="CWD5">
            <v>3</v>
          </cell>
          <cell r="CWE5">
            <v>2.5</v>
          </cell>
          <cell r="CWF5">
            <v>2.1</v>
          </cell>
          <cell r="CWG5">
            <v>2.2999999999999998</v>
          </cell>
          <cell r="CWH5">
            <v>5.2</v>
          </cell>
          <cell r="CWI5">
            <v>5.5</v>
          </cell>
          <cell r="CWJ5">
            <v>5.9</v>
          </cell>
          <cell r="CWK5">
            <v>5.9</v>
          </cell>
          <cell r="CWL5">
            <v>5.5</v>
          </cell>
          <cell r="CWM5">
            <v>5</v>
          </cell>
          <cell r="CWN5">
            <v>4.0999999999999996</v>
          </cell>
          <cell r="CWO5">
            <v>4.5</v>
          </cell>
          <cell r="CWP5">
            <v>4.2</v>
          </cell>
          <cell r="CWQ5">
            <v>4.5</v>
          </cell>
          <cell r="CWR5">
            <v>4.3</v>
          </cell>
          <cell r="CWS5">
            <v>4.3</v>
          </cell>
          <cell r="CWT5">
            <v>4.2</v>
          </cell>
          <cell r="CWU5">
            <v>4.4000000000000004</v>
          </cell>
          <cell r="CWV5">
            <v>3.6</v>
          </cell>
          <cell r="CWW5">
            <v>2.5</v>
          </cell>
          <cell r="CWX5">
            <v>3.4</v>
          </cell>
          <cell r="CWY5">
            <v>3.4</v>
          </cell>
          <cell r="CWZ5">
            <v>4.4000000000000004</v>
          </cell>
          <cell r="CXA5">
            <v>3.6</v>
          </cell>
          <cell r="CXB5">
            <v>5.3</v>
          </cell>
          <cell r="CXC5">
            <v>4.7</v>
          </cell>
          <cell r="CXD5">
            <v>5.2</v>
          </cell>
          <cell r="CXE5">
            <v>6.6</v>
          </cell>
          <cell r="CXF5">
            <v>6.3</v>
          </cell>
          <cell r="CXG5">
            <v>6.5</v>
          </cell>
          <cell r="CXH5">
            <v>6.5</v>
          </cell>
          <cell r="CXI5">
            <v>5.9</v>
          </cell>
          <cell r="CXJ5">
            <v>5.5</v>
          </cell>
          <cell r="CXK5">
            <v>4.2</v>
          </cell>
          <cell r="CXL5">
            <v>3.5</v>
          </cell>
          <cell r="CXM5">
            <v>3.5</v>
          </cell>
          <cell r="CXN5">
            <v>3</v>
          </cell>
          <cell r="CXO5">
            <v>2.5</v>
          </cell>
          <cell r="CXP5">
            <v>2.7</v>
          </cell>
          <cell r="CXQ5">
            <v>2.2000000000000002</v>
          </cell>
          <cell r="CXR5">
            <v>2.1</v>
          </cell>
          <cell r="CXS5">
            <v>3.3</v>
          </cell>
          <cell r="CXT5">
            <v>2.6</v>
          </cell>
          <cell r="CXU5">
            <v>3.2</v>
          </cell>
          <cell r="CXV5">
            <v>4</v>
          </cell>
          <cell r="CXW5">
            <v>5.5</v>
          </cell>
          <cell r="CXX5">
            <v>6.5</v>
          </cell>
          <cell r="CXY5">
            <v>7.1</v>
          </cell>
          <cell r="CXZ5">
            <v>7.7</v>
          </cell>
          <cell r="CYA5">
            <v>7.8</v>
          </cell>
          <cell r="CYB5">
            <v>8.1</v>
          </cell>
          <cell r="CYC5">
            <v>8.3000000000000007</v>
          </cell>
          <cell r="CYD5">
            <v>7.6</v>
          </cell>
          <cell r="CYE5">
            <v>7.2</v>
          </cell>
          <cell r="CYF5">
            <v>7.3</v>
          </cell>
          <cell r="CYG5">
            <v>7</v>
          </cell>
          <cell r="CYH5">
            <v>6.3</v>
          </cell>
          <cell r="CYI5">
            <v>4.9000000000000004</v>
          </cell>
          <cell r="CYJ5">
            <v>3.1</v>
          </cell>
          <cell r="CYK5">
            <v>2.7</v>
          </cell>
          <cell r="CYL5">
            <v>3.9</v>
          </cell>
          <cell r="CYM5">
            <v>4.5</v>
          </cell>
          <cell r="CYN5">
            <v>4.5999999999999996</v>
          </cell>
          <cell r="CYO5">
            <v>5.0999999999999996</v>
          </cell>
          <cell r="CYP5">
            <v>5.2</v>
          </cell>
          <cell r="CYQ5">
            <v>5.2</v>
          </cell>
          <cell r="CYR5">
            <v>5.4</v>
          </cell>
          <cell r="CYS5">
            <v>5.4</v>
          </cell>
          <cell r="CYT5">
            <v>5.4</v>
          </cell>
          <cell r="CYU5">
            <v>5.2</v>
          </cell>
          <cell r="CYV5">
            <v>6.4</v>
          </cell>
          <cell r="CYW5">
            <v>7</v>
          </cell>
          <cell r="CYX5">
            <v>7.8</v>
          </cell>
          <cell r="CYY5">
            <v>8.1</v>
          </cell>
          <cell r="CYZ5">
            <v>7.7</v>
          </cell>
          <cell r="CZA5">
            <v>7.8</v>
          </cell>
          <cell r="CZB5">
            <v>6.4</v>
          </cell>
          <cell r="CZC5">
            <v>6.5</v>
          </cell>
          <cell r="CZD5">
            <v>6.9</v>
          </cell>
          <cell r="CZE5">
            <v>7</v>
          </cell>
          <cell r="CZF5">
            <v>6.8</v>
          </cell>
          <cell r="CZG5">
            <v>5.3</v>
          </cell>
          <cell r="CZH5">
            <v>4.4000000000000004</v>
          </cell>
          <cell r="CZI5">
            <v>4.2</v>
          </cell>
          <cell r="CZJ5">
            <v>4.2</v>
          </cell>
          <cell r="CZK5">
            <v>3.9</v>
          </cell>
          <cell r="CZL5">
            <v>3.9</v>
          </cell>
          <cell r="CZM5">
            <v>3</v>
          </cell>
          <cell r="CZN5">
            <v>1.2</v>
          </cell>
          <cell r="CZO5">
            <v>0.6</v>
          </cell>
          <cell r="CZP5">
            <v>0.5</v>
          </cell>
          <cell r="CZQ5">
            <v>1.2</v>
          </cell>
          <cell r="CZR5">
            <v>2.9</v>
          </cell>
          <cell r="CZS5">
            <v>5</v>
          </cell>
          <cell r="CZT5">
            <v>6.1</v>
          </cell>
          <cell r="CZU5">
            <v>7.2</v>
          </cell>
          <cell r="CZV5">
            <v>7.9</v>
          </cell>
          <cell r="CZW5">
            <v>8.6999999999999993</v>
          </cell>
          <cell r="CZX5">
            <v>9.4</v>
          </cell>
          <cell r="CZY5">
            <v>10</v>
          </cell>
          <cell r="CZZ5">
            <v>10.199999999999999</v>
          </cell>
          <cell r="DAA5">
            <v>10.4</v>
          </cell>
          <cell r="DAB5">
            <v>10.5</v>
          </cell>
          <cell r="DAC5">
            <v>9.1</v>
          </cell>
          <cell r="DAD5">
            <v>8.9</v>
          </cell>
          <cell r="DAE5">
            <v>8.3000000000000007</v>
          </cell>
          <cell r="DAF5">
            <v>7.9</v>
          </cell>
          <cell r="DAG5">
            <v>7.7</v>
          </cell>
          <cell r="DAH5">
            <v>7.3</v>
          </cell>
          <cell r="DAI5">
            <v>7</v>
          </cell>
          <cell r="DAJ5">
            <v>7.4</v>
          </cell>
          <cell r="DAK5">
            <v>7.5</v>
          </cell>
          <cell r="DAL5">
            <v>7</v>
          </cell>
          <cell r="DAM5">
            <v>5.8</v>
          </cell>
          <cell r="DAN5">
            <v>4.7</v>
          </cell>
          <cell r="DAO5">
            <v>4.7</v>
          </cell>
          <cell r="DAP5">
            <v>6.6</v>
          </cell>
          <cell r="DAQ5">
            <v>8.6</v>
          </cell>
          <cell r="DAR5">
            <v>10.8</v>
          </cell>
          <cell r="DAS5">
            <v>12.9</v>
          </cell>
          <cell r="DAT5">
            <v>14.7</v>
          </cell>
          <cell r="DAU5">
            <v>15.7</v>
          </cell>
          <cell r="DAV5">
            <v>16.600000000000001</v>
          </cell>
          <cell r="DAW5">
            <v>16.899999999999999</v>
          </cell>
          <cell r="DAX5">
            <v>16.899999999999999</v>
          </cell>
          <cell r="DAY5">
            <v>16.5</v>
          </cell>
          <cell r="DAZ5">
            <v>16</v>
          </cell>
          <cell r="DBA5">
            <v>15</v>
          </cell>
          <cell r="DBB5">
            <v>14.3</v>
          </cell>
          <cell r="DBC5">
            <v>13.2</v>
          </cell>
          <cell r="DBD5">
            <v>12.2</v>
          </cell>
          <cell r="DBE5">
            <v>11</v>
          </cell>
          <cell r="DBF5">
            <v>10</v>
          </cell>
          <cell r="DBG5">
            <v>9.6999999999999993</v>
          </cell>
          <cell r="DBH5">
            <v>9.6</v>
          </cell>
          <cell r="DBI5">
            <v>9.6</v>
          </cell>
          <cell r="DBJ5">
            <v>9.1</v>
          </cell>
          <cell r="DBK5">
            <v>8.3000000000000007</v>
          </cell>
          <cell r="DBL5">
            <v>8.1</v>
          </cell>
          <cell r="DBM5">
            <v>8.1</v>
          </cell>
          <cell r="DBN5">
            <v>8.3000000000000007</v>
          </cell>
          <cell r="DBO5">
            <v>8.9</v>
          </cell>
          <cell r="DBP5">
            <v>9.1999999999999993</v>
          </cell>
          <cell r="DBQ5">
            <v>9.6</v>
          </cell>
          <cell r="DBR5">
            <v>9.9</v>
          </cell>
          <cell r="DBS5">
            <v>9.8000000000000007</v>
          </cell>
          <cell r="DBT5">
            <v>10.3</v>
          </cell>
          <cell r="DBU5">
            <v>11.1</v>
          </cell>
          <cell r="DBV5">
            <v>11</v>
          </cell>
          <cell r="DBW5">
            <v>11.3</v>
          </cell>
          <cell r="DBX5">
            <v>12</v>
          </cell>
          <cell r="DBY5">
            <v>10.5</v>
          </cell>
          <cell r="DBZ5">
            <v>10.7</v>
          </cell>
          <cell r="DCA5">
            <v>9.3000000000000007</v>
          </cell>
          <cell r="DCB5">
            <v>8</v>
          </cell>
          <cell r="DCC5">
            <v>7.8</v>
          </cell>
          <cell r="DCD5">
            <v>7.6</v>
          </cell>
          <cell r="DCE5">
            <v>7.5</v>
          </cell>
          <cell r="DCF5">
            <v>7.5</v>
          </cell>
          <cell r="DCG5">
            <v>7.6</v>
          </cell>
          <cell r="DCH5">
            <v>7.4</v>
          </cell>
          <cell r="DCI5">
            <v>6.9</v>
          </cell>
          <cell r="DCJ5">
            <v>7.3</v>
          </cell>
          <cell r="DCK5">
            <v>7.6</v>
          </cell>
          <cell r="DCL5">
            <v>8.1999999999999993</v>
          </cell>
          <cell r="DCM5">
            <v>9.1999999999999993</v>
          </cell>
          <cell r="DCN5">
            <v>10.7</v>
          </cell>
          <cell r="DCO5">
            <v>11.9</v>
          </cell>
          <cell r="DCP5">
            <v>13.3</v>
          </cell>
          <cell r="DCQ5">
            <v>13.4</v>
          </cell>
          <cell r="DCR5">
            <v>13.4</v>
          </cell>
          <cell r="DCS5">
            <v>13.4</v>
          </cell>
          <cell r="DCT5">
            <v>13</v>
          </cell>
          <cell r="DCU5">
            <v>12.7</v>
          </cell>
          <cell r="DCV5">
            <v>12.1</v>
          </cell>
          <cell r="DCW5">
            <v>11.3</v>
          </cell>
          <cell r="DCX5">
            <v>9.1</v>
          </cell>
          <cell r="DCY5">
            <v>8.4</v>
          </cell>
          <cell r="DCZ5">
            <v>7.1</v>
          </cell>
          <cell r="DDA5">
            <v>6.4</v>
          </cell>
          <cell r="DDB5">
            <v>6.4</v>
          </cell>
          <cell r="DDC5">
            <v>6</v>
          </cell>
          <cell r="DDD5">
            <v>5.5</v>
          </cell>
          <cell r="DDE5">
            <v>5.2</v>
          </cell>
          <cell r="DDF5">
            <v>5.7</v>
          </cell>
          <cell r="DDG5">
            <v>5.7</v>
          </cell>
          <cell r="DDH5">
            <v>5.9</v>
          </cell>
          <cell r="DDI5">
            <v>6.6</v>
          </cell>
          <cell r="DDJ5">
            <v>7.4</v>
          </cell>
          <cell r="DDK5">
            <v>9</v>
          </cell>
          <cell r="DDL5">
            <v>10.9</v>
          </cell>
          <cell r="DDM5">
            <v>11.6</v>
          </cell>
          <cell r="DDN5">
            <v>12.4</v>
          </cell>
          <cell r="DDO5">
            <v>12.4</v>
          </cell>
          <cell r="DDP5">
            <v>12.8</v>
          </cell>
          <cell r="DDQ5">
            <v>13</v>
          </cell>
          <cell r="DDR5">
            <v>12.8</v>
          </cell>
          <cell r="DDS5">
            <v>13.6</v>
          </cell>
          <cell r="DDT5">
            <v>13.6</v>
          </cell>
          <cell r="DDU5">
            <v>13.4</v>
          </cell>
          <cell r="DDV5">
            <v>13</v>
          </cell>
          <cell r="DDW5">
            <v>12.4</v>
          </cell>
          <cell r="DDX5">
            <v>12</v>
          </cell>
          <cell r="DDY5">
            <v>11.8</v>
          </cell>
          <cell r="DDZ5">
            <v>11.9</v>
          </cell>
          <cell r="DEA5">
            <v>12.3</v>
          </cell>
          <cell r="DEB5">
            <v>12.5</v>
          </cell>
          <cell r="DEC5">
            <v>12.6</v>
          </cell>
          <cell r="DED5">
            <v>12.3</v>
          </cell>
          <cell r="DEE5">
            <v>12.1</v>
          </cell>
          <cell r="DEF5">
            <v>11.7</v>
          </cell>
          <cell r="DEG5">
            <v>11.9</v>
          </cell>
          <cell r="DEH5">
            <v>12.5</v>
          </cell>
          <cell r="DEI5">
            <v>12.8</v>
          </cell>
          <cell r="DEJ5">
            <v>13.2</v>
          </cell>
          <cell r="DEK5">
            <v>13.9</v>
          </cell>
          <cell r="DEL5">
            <v>14.2</v>
          </cell>
          <cell r="DEM5">
            <v>15.2</v>
          </cell>
          <cell r="DEN5">
            <v>15.2</v>
          </cell>
          <cell r="DEO5">
            <v>15.6</v>
          </cell>
          <cell r="DEP5">
            <v>16</v>
          </cell>
          <cell r="DEQ5">
            <v>15.5</v>
          </cell>
          <cell r="DER5">
            <v>14.1</v>
          </cell>
          <cell r="DES5">
            <v>12.6</v>
          </cell>
          <cell r="DET5">
            <v>11.3</v>
          </cell>
          <cell r="DEU5">
            <v>10.6</v>
          </cell>
          <cell r="DEV5">
            <v>9.8000000000000007</v>
          </cell>
          <cell r="DEW5">
            <v>9.5</v>
          </cell>
          <cell r="DEX5">
            <v>9.1999999999999993</v>
          </cell>
          <cell r="DEY5">
            <v>9.5</v>
          </cell>
          <cell r="DEZ5">
            <v>9.3000000000000007</v>
          </cell>
          <cell r="DFA5">
            <v>9</v>
          </cell>
          <cell r="DFB5">
            <v>9.3000000000000007</v>
          </cell>
          <cell r="DFC5">
            <v>9.4</v>
          </cell>
          <cell r="DFD5">
            <v>9.4</v>
          </cell>
          <cell r="DFE5">
            <v>9.6999999999999993</v>
          </cell>
          <cell r="DFF5">
            <v>10</v>
          </cell>
          <cell r="DFG5">
            <v>10.4</v>
          </cell>
          <cell r="DFH5">
            <v>9.9</v>
          </cell>
          <cell r="DFI5">
            <v>10.3</v>
          </cell>
          <cell r="DFJ5">
            <v>11.1</v>
          </cell>
          <cell r="DFK5">
            <v>10.9</v>
          </cell>
          <cell r="DFL5">
            <v>10.3</v>
          </cell>
          <cell r="DFM5">
            <v>9.9</v>
          </cell>
          <cell r="DFN5">
            <v>9.6</v>
          </cell>
          <cell r="DFO5">
            <v>9.3000000000000007</v>
          </cell>
          <cell r="DFP5">
            <v>9.1999999999999993</v>
          </cell>
          <cell r="DFQ5">
            <v>9</v>
          </cell>
          <cell r="DFR5">
            <v>8.8000000000000007</v>
          </cell>
          <cell r="DFS5">
            <v>8.6</v>
          </cell>
          <cell r="DFT5">
            <v>8.4</v>
          </cell>
          <cell r="DFU5">
            <v>8.1999999999999993</v>
          </cell>
          <cell r="DFV5">
            <v>8.1</v>
          </cell>
          <cell r="DFW5">
            <v>8.1</v>
          </cell>
          <cell r="DFX5">
            <v>3.4</v>
          </cell>
          <cell r="DFY5">
            <v>5</v>
          </cell>
          <cell r="DFZ5">
            <v>4.3</v>
          </cell>
          <cell r="DGA5">
            <v>3.1</v>
          </cell>
          <cell r="DGB5">
            <v>2.2999999999999998</v>
          </cell>
          <cell r="DGC5">
            <v>4.7</v>
          </cell>
          <cell r="DGD5">
            <v>4.4000000000000004</v>
          </cell>
          <cell r="DGE5">
            <v>6.2</v>
          </cell>
          <cell r="DGF5">
            <v>7.7</v>
          </cell>
          <cell r="DGG5">
            <v>9.8000000000000007</v>
          </cell>
          <cell r="DGH5">
            <v>10.199999999999999</v>
          </cell>
          <cell r="DGI5">
            <v>11.3</v>
          </cell>
          <cell r="DGJ5">
            <v>12.2</v>
          </cell>
          <cell r="DGK5">
            <v>13</v>
          </cell>
          <cell r="DGL5">
            <v>12.9</v>
          </cell>
          <cell r="DGM5">
            <v>13.6</v>
          </cell>
          <cell r="DGN5">
            <v>13.1</v>
          </cell>
          <cell r="DGO5">
            <v>12.4</v>
          </cell>
          <cell r="DGP5">
            <v>12</v>
          </cell>
          <cell r="DGQ5">
            <v>11.2</v>
          </cell>
          <cell r="DGR5">
            <v>10.3</v>
          </cell>
          <cell r="DGS5">
            <v>9.8000000000000007</v>
          </cell>
          <cell r="DGT5">
            <v>9.4</v>
          </cell>
          <cell r="DGU5">
            <v>9</v>
          </cell>
          <cell r="DGV5">
            <v>8.6999999999999993</v>
          </cell>
          <cell r="DGW5">
            <v>8.4</v>
          </cell>
          <cell r="DGX5">
            <v>8.1</v>
          </cell>
          <cell r="DGY5">
            <v>7.9</v>
          </cell>
          <cell r="DGZ5">
            <v>7.8</v>
          </cell>
          <cell r="DHA5">
            <v>8</v>
          </cell>
          <cell r="DHB5">
            <v>8.3000000000000007</v>
          </cell>
          <cell r="DHC5">
            <v>9</v>
          </cell>
          <cell r="DHD5">
            <v>9.4</v>
          </cell>
          <cell r="DHE5">
            <v>10.4</v>
          </cell>
          <cell r="DHF5">
            <v>11.6</v>
          </cell>
          <cell r="DHG5">
            <v>12.1</v>
          </cell>
          <cell r="DHH5">
            <v>12.7</v>
          </cell>
          <cell r="DHI5">
            <v>13</v>
          </cell>
          <cell r="DHJ5">
            <v>13</v>
          </cell>
          <cell r="DHK5">
            <v>12.3</v>
          </cell>
          <cell r="DHL5">
            <v>12.3</v>
          </cell>
          <cell r="DHM5">
            <v>12</v>
          </cell>
          <cell r="DHN5">
            <v>11.2</v>
          </cell>
          <cell r="DHO5">
            <v>10.1</v>
          </cell>
          <cell r="DHP5">
            <v>8.5</v>
          </cell>
          <cell r="DHQ5">
            <v>8.6</v>
          </cell>
          <cell r="DHR5">
            <v>8.9</v>
          </cell>
          <cell r="DHS5">
            <v>9.1999999999999993</v>
          </cell>
          <cell r="DHT5">
            <v>9.8000000000000007</v>
          </cell>
          <cell r="DHU5">
            <v>10.1</v>
          </cell>
          <cell r="DHV5">
            <v>10</v>
          </cell>
          <cell r="DHW5">
            <v>9.9</v>
          </cell>
          <cell r="DHX5">
            <v>9.4</v>
          </cell>
          <cell r="DHY5">
            <v>9.8000000000000007</v>
          </cell>
          <cell r="DHZ5">
            <v>10.7</v>
          </cell>
          <cell r="DIA5">
            <v>12.6</v>
          </cell>
          <cell r="DIB5">
            <v>14.5</v>
          </cell>
          <cell r="DIC5">
            <v>18.100000000000001</v>
          </cell>
          <cell r="DID5">
            <v>19.2</v>
          </cell>
          <cell r="DIE5">
            <v>20.5</v>
          </cell>
          <cell r="DIF5">
            <v>21.8</v>
          </cell>
          <cell r="DIG5">
            <v>21.6</v>
          </cell>
          <cell r="DIH5">
            <v>21.4</v>
          </cell>
          <cell r="DII5">
            <v>21.7</v>
          </cell>
          <cell r="DIJ5">
            <v>20.9</v>
          </cell>
          <cell r="DIK5">
            <v>19.8</v>
          </cell>
          <cell r="DIL5">
            <v>17.7</v>
          </cell>
          <cell r="DIM5">
            <v>16.899999999999999</v>
          </cell>
          <cell r="DIN5">
            <v>15.7</v>
          </cell>
          <cell r="DIO5">
            <v>14.5</v>
          </cell>
          <cell r="DIP5">
            <v>13.8</v>
          </cell>
          <cell r="DIQ5">
            <v>13.3</v>
          </cell>
          <cell r="DIR5">
            <v>12.7</v>
          </cell>
          <cell r="DIS5">
            <v>12.4</v>
          </cell>
          <cell r="DIT5">
            <v>11.8</v>
          </cell>
          <cell r="DIU5">
            <v>11</v>
          </cell>
          <cell r="DIV5">
            <v>10.7</v>
          </cell>
          <cell r="DIW5">
            <v>10.8</v>
          </cell>
          <cell r="DIX5">
            <v>12.1</v>
          </cell>
          <cell r="DIY5">
            <v>13.9</v>
          </cell>
          <cell r="DIZ5">
            <v>16.100000000000001</v>
          </cell>
          <cell r="DJA5">
            <v>19.399999999999999</v>
          </cell>
          <cell r="DJB5">
            <v>20.5</v>
          </cell>
          <cell r="DJC5">
            <v>21.2</v>
          </cell>
          <cell r="DJD5">
            <v>21.8</v>
          </cell>
          <cell r="DJE5">
            <v>21.6</v>
          </cell>
          <cell r="DJF5">
            <v>21.8</v>
          </cell>
          <cell r="DJG5">
            <v>21.6</v>
          </cell>
          <cell r="DJH5">
            <v>21.1</v>
          </cell>
          <cell r="DJI5">
            <v>20.100000000000001</v>
          </cell>
          <cell r="DJJ5">
            <v>18.8</v>
          </cell>
          <cell r="DJK5">
            <v>17</v>
          </cell>
          <cell r="DJL5">
            <v>15.3</v>
          </cell>
          <cell r="DJM5">
            <v>14.5</v>
          </cell>
          <cell r="DJN5">
            <v>13.9</v>
          </cell>
          <cell r="DJO5">
            <v>13.1</v>
          </cell>
          <cell r="DJP5">
            <v>12.3</v>
          </cell>
          <cell r="DJQ5">
            <v>11.7</v>
          </cell>
          <cell r="DJR5">
            <v>11.3</v>
          </cell>
          <cell r="DJS5">
            <v>10.3</v>
          </cell>
          <cell r="DJT5">
            <v>9.4</v>
          </cell>
          <cell r="DJU5">
            <v>9.6999999999999993</v>
          </cell>
          <cell r="DJV5">
            <v>11.6</v>
          </cell>
          <cell r="DJW5">
            <v>13.6</v>
          </cell>
          <cell r="DJX5">
            <v>15.3</v>
          </cell>
          <cell r="DJY5">
            <v>17.7</v>
          </cell>
          <cell r="DJZ5">
            <v>18.7</v>
          </cell>
          <cell r="DKA5">
            <v>20.2</v>
          </cell>
          <cell r="DKB5">
            <v>20.7</v>
          </cell>
          <cell r="DKC5">
            <v>21.1</v>
          </cell>
          <cell r="DKD5">
            <v>21.3</v>
          </cell>
          <cell r="DKE5">
            <v>21.3</v>
          </cell>
          <cell r="DKF5">
            <v>21.2</v>
          </cell>
          <cell r="DKG5">
            <v>20.7</v>
          </cell>
          <cell r="DKH5">
            <v>19.7</v>
          </cell>
          <cell r="DKI5">
            <v>17.899999999999999</v>
          </cell>
          <cell r="DKJ5">
            <v>16</v>
          </cell>
          <cell r="DKK5">
            <v>14.7</v>
          </cell>
          <cell r="DKL5">
            <v>13.6</v>
          </cell>
          <cell r="DKM5">
            <v>12.6</v>
          </cell>
          <cell r="DKN5">
            <v>11.9</v>
          </cell>
          <cell r="DKO5">
            <v>11.2</v>
          </cell>
          <cell r="DKP5">
            <v>10.9</v>
          </cell>
          <cell r="DKQ5">
            <v>10.5</v>
          </cell>
          <cell r="DKR5">
            <v>9.8000000000000007</v>
          </cell>
          <cell r="DKS5">
            <v>9.6999999999999993</v>
          </cell>
          <cell r="DKT5">
            <v>10.9</v>
          </cell>
          <cell r="DKU5">
            <v>12.6</v>
          </cell>
          <cell r="DKV5">
            <v>14.9</v>
          </cell>
          <cell r="DKW5">
            <v>16.8</v>
          </cell>
          <cell r="DKX5">
            <v>18.3</v>
          </cell>
          <cell r="DKY5">
            <v>19.399999999999999</v>
          </cell>
          <cell r="DKZ5">
            <v>20.6</v>
          </cell>
          <cell r="DLA5">
            <v>20.6</v>
          </cell>
          <cell r="DLB5">
            <v>21</v>
          </cell>
          <cell r="DLC5">
            <v>20.9</v>
          </cell>
          <cell r="DLD5">
            <v>20.2</v>
          </cell>
          <cell r="DLE5">
            <v>19.7</v>
          </cell>
          <cell r="DLF5">
            <v>17.100000000000001</v>
          </cell>
          <cell r="DLG5">
            <v>15.9</v>
          </cell>
          <cell r="DLH5">
            <v>13.2</v>
          </cell>
          <cell r="DLI5">
            <v>12.7</v>
          </cell>
          <cell r="DLJ5">
            <v>12.8</v>
          </cell>
          <cell r="DLK5">
            <v>11.8</v>
          </cell>
          <cell r="DLL5">
            <v>10.8</v>
          </cell>
          <cell r="DLM5">
            <v>10.6</v>
          </cell>
          <cell r="DLN5">
            <v>10.1</v>
          </cell>
          <cell r="DLO5">
            <v>9.9</v>
          </cell>
          <cell r="DLP5">
            <v>9.8000000000000007</v>
          </cell>
          <cell r="DLQ5">
            <v>10.1</v>
          </cell>
          <cell r="DLR5">
            <v>11.9</v>
          </cell>
          <cell r="DLS5">
            <v>13.8</v>
          </cell>
          <cell r="DLT5">
            <v>15</v>
          </cell>
          <cell r="DLU5">
            <v>17.100000000000001</v>
          </cell>
          <cell r="DLV5">
            <v>18.5</v>
          </cell>
          <cell r="DLW5">
            <v>19.899999999999999</v>
          </cell>
          <cell r="DLX5">
            <v>20.8</v>
          </cell>
          <cell r="DLY5">
            <v>21.7</v>
          </cell>
          <cell r="DLZ5">
            <v>22.1</v>
          </cell>
          <cell r="DMA5">
            <v>22.2</v>
          </cell>
          <cell r="DMB5">
            <v>22</v>
          </cell>
          <cell r="DMC5">
            <v>21.5</v>
          </cell>
          <cell r="DMD5">
            <v>20.2</v>
          </cell>
          <cell r="DME5">
            <v>17.100000000000001</v>
          </cell>
          <cell r="DMF5">
            <v>14.5</v>
          </cell>
          <cell r="DMG5">
            <v>13.2</v>
          </cell>
          <cell r="DMH5">
            <v>12.2</v>
          </cell>
          <cell r="DMI5">
            <v>11.5</v>
          </cell>
          <cell r="DMJ5">
            <v>10.9</v>
          </cell>
          <cell r="DMK5">
            <v>10.7</v>
          </cell>
          <cell r="DML5">
            <v>10.1</v>
          </cell>
          <cell r="DMM5">
            <v>9.8000000000000007</v>
          </cell>
          <cell r="DMN5">
            <v>9.5</v>
          </cell>
          <cell r="DMO5">
            <v>10.7</v>
          </cell>
          <cell r="DMP5">
            <v>12.2</v>
          </cell>
          <cell r="DMQ5">
            <v>14.2</v>
          </cell>
          <cell r="DMR5">
            <v>16.600000000000001</v>
          </cell>
          <cell r="DMS5">
            <v>19.3</v>
          </cell>
          <cell r="DMT5">
            <v>20.6</v>
          </cell>
          <cell r="DMU5">
            <v>21.2</v>
          </cell>
          <cell r="DMV5">
            <v>21.4</v>
          </cell>
          <cell r="DMW5">
            <v>21.6</v>
          </cell>
          <cell r="DMX5">
            <v>21.6</v>
          </cell>
          <cell r="DMY5">
            <v>21.5</v>
          </cell>
          <cell r="DMZ5">
            <v>21.2</v>
          </cell>
          <cell r="DNA5">
            <v>20.6</v>
          </cell>
          <cell r="DNB5">
            <v>19.8</v>
          </cell>
          <cell r="DNC5">
            <v>18</v>
          </cell>
          <cell r="DND5">
            <v>15.6</v>
          </cell>
          <cell r="DNE5">
            <v>13.6</v>
          </cell>
          <cell r="DNF5">
            <v>11.5</v>
          </cell>
          <cell r="DNG5">
            <v>11.9</v>
          </cell>
          <cell r="DNH5">
            <v>11.5</v>
          </cell>
          <cell r="DNI5">
            <v>9.9</v>
          </cell>
          <cell r="DNJ5">
            <v>9.9</v>
          </cell>
          <cell r="DNK5">
            <v>9.3000000000000007</v>
          </cell>
          <cell r="DNL5">
            <v>8.6999999999999993</v>
          </cell>
          <cell r="DNM5">
            <v>9</v>
          </cell>
          <cell r="DNN5">
            <v>11.1</v>
          </cell>
          <cell r="DNO5">
            <v>13.7</v>
          </cell>
          <cell r="DNP5">
            <v>17.8</v>
          </cell>
          <cell r="DNQ5">
            <v>18.5</v>
          </cell>
          <cell r="DNR5">
            <v>19.600000000000001</v>
          </cell>
          <cell r="DNS5">
            <v>20.3</v>
          </cell>
          <cell r="DNT5">
            <v>20.7</v>
          </cell>
          <cell r="DNU5">
            <v>20.9</v>
          </cell>
          <cell r="DNV5">
            <v>21.2</v>
          </cell>
          <cell r="DNW5">
            <v>21.2</v>
          </cell>
          <cell r="DNX5">
            <v>20.8</v>
          </cell>
          <cell r="DNY5">
            <v>20.100000000000001</v>
          </cell>
          <cell r="DNZ5">
            <v>19.100000000000001</v>
          </cell>
          <cell r="DOA5">
            <v>16.7</v>
          </cell>
          <cell r="DOB5">
            <v>14.5</v>
          </cell>
          <cell r="DOC5">
            <v>12.6</v>
          </cell>
          <cell r="DOD5">
            <v>10.4</v>
          </cell>
          <cell r="DOE5">
            <v>8.9</v>
          </cell>
          <cell r="DOF5">
            <v>8</v>
          </cell>
          <cell r="DOG5">
            <v>7.5</v>
          </cell>
          <cell r="DOH5">
            <v>7.5</v>
          </cell>
          <cell r="DOI5">
            <v>7</v>
          </cell>
          <cell r="DOJ5">
            <v>7.1</v>
          </cell>
          <cell r="DOK5">
            <v>7</v>
          </cell>
          <cell r="DOL5">
            <v>11.2</v>
          </cell>
          <cell r="DOM5">
            <v>14.9</v>
          </cell>
          <cell r="DON5">
            <v>18.100000000000001</v>
          </cell>
          <cell r="DOO5">
            <v>20.399999999999999</v>
          </cell>
          <cell r="DOP5">
            <v>21.6</v>
          </cell>
          <cell r="DOQ5">
            <v>22.4</v>
          </cell>
          <cell r="DOR5">
            <v>23.1</v>
          </cell>
          <cell r="DOS5">
            <v>23.4</v>
          </cell>
          <cell r="DOT5">
            <v>23.3</v>
          </cell>
          <cell r="DOU5">
            <v>22.2</v>
          </cell>
          <cell r="DOV5">
            <v>21.2</v>
          </cell>
          <cell r="DOW5">
            <v>19.8</v>
          </cell>
          <cell r="DOX5">
            <v>18.600000000000001</v>
          </cell>
          <cell r="DOY5">
            <v>16.3</v>
          </cell>
          <cell r="DOZ5">
            <v>15.5</v>
          </cell>
          <cell r="DPA5">
            <v>12.9</v>
          </cell>
          <cell r="DPB5">
            <v>11.9</v>
          </cell>
          <cell r="DPC5">
            <v>11.5</v>
          </cell>
          <cell r="DPD5">
            <v>10</v>
          </cell>
          <cell r="DPE5">
            <v>8.9</v>
          </cell>
          <cell r="DPF5">
            <v>8.5</v>
          </cell>
          <cell r="DPG5">
            <v>7.8</v>
          </cell>
          <cell r="DPH5">
            <v>7.6</v>
          </cell>
          <cell r="DPI5">
            <v>8.6</v>
          </cell>
          <cell r="DPJ5">
            <v>11.7</v>
          </cell>
          <cell r="DPK5">
            <v>13.8</v>
          </cell>
          <cell r="DPL5">
            <v>15.6</v>
          </cell>
          <cell r="DPM5">
            <v>18</v>
          </cell>
          <cell r="DPN5">
            <v>18.7</v>
          </cell>
          <cell r="DPO5">
            <v>19.5</v>
          </cell>
          <cell r="DPP5">
            <v>20</v>
          </cell>
          <cell r="DPQ5">
            <v>19.8</v>
          </cell>
          <cell r="DPR5">
            <v>16.8</v>
          </cell>
          <cell r="DPS5">
            <v>18.399999999999999</v>
          </cell>
          <cell r="DPT5">
            <v>18.3</v>
          </cell>
          <cell r="DPU5">
            <v>17.5</v>
          </cell>
          <cell r="DPV5">
            <v>16.3</v>
          </cell>
          <cell r="DPW5">
            <v>14.1</v>
          </cell>
          <cell r="DPX5">
            <v>11.3</v>
          </cell>
          <cell r="DPY5">
            <v>9.5</v>
          </cell>
          <cell r="DPZ5">
            <v>7.9</v>
          </cell>
          <cell r="DQA5">
            <v>7.6</v>
          </cell>
          <cell r="DQB5">
            <v>7.6</v>
          </cell>
          <cell r="DQC5">
            <v>7.5</v>
          </cell>
          <cell r="DQD5">
            <v>6.7</v>
          </cell>
          <cell r="DQE5">
            <v>5.0999999999999996</v>
          </cell>
          <cell r="DQF5">
            <v>5.2</v>
          </cell>
          <cell r="DQG5">
            <v>7.3</v>
          </cell>
          <cell r="DQH5">
            <v>10.6</v>
          </cell>
          <cell r="DQI5">
            <v>12.4</v>
          </cell>
          <cell r="DQJ5">
            <v>13.7</v>
          </cell>
          <cell r="DQK5">
            <v>15</v>
          </cell>
          <cell r="DQL5">
            <v>15.4</v>
          </cell>
          <cell r="DQM5">
            <v>16.2</v>
          </cell>
          <cell r="DQN5">
            <v>16.7</v>
          </cell>
          <cell r="DQO5">
            <v>16.899999999999999</v>
          </cell>
          <cell r="DQP5">
            <v>16.8</v>
          </cell>
          <cell r="DQQ5">
            <v>17</v>
          </cell>
          <cell r="DQR5">
            <v>16.399999999999999</v>
          </cell>
          <cell r="DQS5">
            <v>15.5</v>
          </cell>
          <cell r="DQT5">
            <v>14.3</v>
          </cell>
          <cell r="DQU5">
            <v>12.5</v>
          </cell>
          <cell r="DQV5">
            <v>11.3</v>
          </cell>
          <cell r="DQW5">
            <v>10.1</v>
          </cell>
          <cell r="DQX5">
            <v>9.3000000000000007</v>
          </cell>
          <cell r="DQY5">
            <v>9.6999999999999993</v>
          </cell>
          <cell r="DQZ5">
            <v>10.1</v>
          </cell>
          <cell r="DRA5">
            <v>10.4</v>
          </cell>
          <cell r="DRB5">
            <v>10.3</v>
          </cell>
          <cell r="DRC5">
            <v>9.4</v>
          </cell>
          <cell r="DRD5">
            <v>9.5</v>
          </cell>
          <cell r="DRE5">
            <v>9.9</v>
          </cell>
          <cell r="DRF5">
            <v>10.4</v>
          </cell>
          <cell r="DRG5">
            <v>10.9</v>
          </cell>
          <cell r="DRH5">
            <v>11.3</v>
          </cell>
          <cell r="DRI5">
            <v>11</v>
          </cell>
          <cell r="DRJ5">
            <v>11</v>
          </cell>
          <cell r="DRK5">
            <v>10.6</v>
          </cell>
          <cell r="DRL5">
            <v>10.5</v>
          </cell>
          <cell r="DRM5">
            <v>10.199999999999999</v>
          </cell>
          <cell r="DRN5">
            <v>11.3</v>
          </cell>
          <cell r="DRO5">
            <v>11.1</v>
          </cell>
          <cell r="DRP5">
            <v>9.6999999999999993</v>
          </cell>
          <cell r="DRQ5">
            <v>9.1</v>
          </cell>
          <cell r="DRR5">
            <v>8.9</v>
          </cell>
          <cell r="DRS5">
            <v>8.6999999999999993</v>
          </cell>
          <cell r="DRT5">
            <v>8.1999999999999993</v>
          </cell>
          <cell r="DRU5">
            <v>7.1</v>
          </cell>
          <cell r="DRV5">
            <v>5.5</v>
          </cell>
          <cell r="DRW5">
            <v>4.8</v>
          </cell>
          <cell r="DRX5">
            <v>4.5</v>
          </cell>
          <cell r="DRY5">
            <v>4.3</v>
          </cell>
          <cell r="DRZ5">
            <v>4.7</v>
          </cell>
          <cell r="DSA5">
            <v>5.0999999999999996</v>
          </cell>
          <cell r="DSB5">
            <v>5.0999999999999996</v>
          </cell>
          <cell r="DSC5">
            <v>6.6</v>
          </cell>
          <cell r="DSD5">
            <v>8.3000000000000007</v>
          </cell>
          <cell r="DSE5">
            <v>9.1</v>
          </cell>
          <cell r="DSF5">
            <v>9.9</v>
          </cell>
          <cell r="DSG5">
            <v>10.199999999999999</v>
          </cell>
          <cell r="DSH5">
            <v>10.6</v>
          </cell>
          <cell r="DSI5">
            <v>10.7</v>
          </cell>
          <cell r="DSJ5">
            <v>10.3</v>
          </cell>
          <cell r="DSK5">
            <v>10.6</v>
          </cell>
          <cell r="DSL5">
            <v>10.9</v>
          </cell>
          <cell r="DSM5">
            <v>9.6999999999999993</v>
          </cell>
          <cell r="DSN5">
            <v>10.1</v>
          </cell>
          <cell r="DSO5">
            <v>9.9</v>
          </cell>
          <cell r="DSP5">
            <v>9.1999999999999993</v>
          </cell>
          <cell r="DSQ5">
            <v>8.1999999999999993</v>
          </cell>
          <cell r="DSR5">
            <v>6.6</v>
          </cell>
          <cell r="DSS5">
            <v>4.9000000000000004</v>
          </cell>
          <cell r="DST5">
            <v>5.0999999999999996</v>
          </cell>
          <cell r="DSU5">
            <v>4</v>
          </cell>
          <cell r="DSV5">
            <v>3.2</v>
          </cell>
          <cell r="DSW5">
            <v>3.3</v>
          </cell>
          <cell r="DSX5">
            <v>2.9</v>
          </cell>
          <cell r="DSY5">
            <v>3</v>
          </cell>
          <cell r="DSZ5">
            <v>4.0999999999999996</v>
          </cell>
          <cell r="DTA5">
            <v>5.6</v>
          </cell>
          <cell r="DTB5">
            <v>7.1</v>
          </cell>
          <cell r="DTC5">
            <v>7.9</v>
          </cell>
          <cell r="DTD5">
            <v>8.1999999999999993</v>
          </cell>
          <cell r="DTE5">
            <v>8.8000000000000007</v>
          </cell>
          <cell r="DTF5">
            <v>9.6</v>
          </cell>
          <cell r="DTG5">
            <v>9.9</v>
          </cell>
          <cell r="DTH5">
            <v>10</v>
          </cell>
          <cell r="DTI5">
            <v>9.5</v>
          </cell>
          <cell r="DTJ5">
            <v>8.6</v>
          </cell>
          <cell r="DTK5">
            <v>8.6</v>
          </cell>
          <cell r="DTL5">
            <v>8.3000000000000007</v>
          </cell>
          <cell r="DTM5">
            <v>8.1</v>
          </cell>
          <cell r="DTN5">
            <v>8.1</v>
          </cell>
          <cell r="DTO5">
            <v>7.9</v>
          </cell>
          <cell r="DTP5">
            <v>7.6</v>
          </cell>
          <cell r="DTQ5">
            <v>7.6</v>
          </cell>
          <cell r="DTR5">
            <v>7.4</v>
          </cell>
          <cell r="DTS5">
            <v>7.4</v>
          </cell>
          <cell r="DTT5">
            <v>7.6</v>
          </cell>
          <cell r="DTU5">
            <v>7.7</v>
          </cell>
          <cell r="DTV5">
            <v>7.8</v>
          </cell>
          <cell r="DTW5">
            <v>8</v>
          </cell>
          <cell r="DTX5">
            <v>7.9</v>
          </cell>
          <cell r="DTY5">
            <v>7.9</v>
          </cell>
          <cell r="DTZ5">
            <v>8.1999999999999993</v>
          </cell>
          <cell r="DUA5">
            <v>8.5</v>
          </cell>
          <cell r="DUB5">
            <v>9</v>
          </cell>
          <cell r="DUC5">
            <v>9.6</v>
          </cell>
          <cell r="DUD5">
            <v>9.6</v>
          </cell>
          <cell r="DUE5">
            <v>9.9</v>
          </cell>
          <cell r="DUF5">
            <v>10.199999999999999</v>
          </cell>
          <cell r="DUG5">
            <v>10.199999999999999</v>
          </cell>
          <cell r="DUH5">
            <v>10.199999999999999</v>
          </cell>
          <cell r="DUI5">
            <v>10.1</v>
          </cell>
          <cell r="DUJ5">
            <v>10</v>
          </cell>
          <cell r="DUK5">
            <v>9.9</v>
          </cell>
          <cell r="DUL5">
            <v>10.1</v>
          </cell>
          <cell r="DUM5">
            <v>9.5</v>
          </cell>
          <cell r="DUN5">
            <v>9.3000000000000007</v>
          </cell>
          <cell r="DUO5">
            <v>9.1999999999999993</v>
          </cell>
          <cell r="DUP5">
            <v>9.1</v>
          </cell>
          <cell r="DUQ5">
            <v>9.1999999999999993</v>
          </cell>
          <cell r="DUR5">
            <v>9.1999999999999993</v>
          </cell>
          <cell r="DUS5">
            <v>9.1</v>
          </cell>
          <cell r="DUT5">
            <v>9</v>
          </cell>
          <cell r="DUU5">
            <v>8.6999999999999993</v>
          </cell>
          <cell r="DUV5">
            <v>8.6999999999999993</v>
          </cell>
          <cell r="DUW5">
            <v>9.1999999999999993</v>
          </cell>
          <cell r="DUX5">
            <v>9.3000000000000007</v>
          </cell>
          <cell r="DUY5">
            <v>10</v>
          </cell>
          <cell r="DUZ5">
            <v>10.5</v>
          </cell>
          <cell r="DVA5">
            <v>10.8</v>
          </cell>
          <cell r="DVB5">
            <v>10.9</v>
          </cell>
          <cell r="DVC5">
            <v>11.1</v>
          </cell>
          <cell r="DVD5">
            <v>11.2</v>
          </cell>
          <cell r="DVE5">
            <v>11.5</v>
          </cell>
          <cell r="DVF5">
            <v>12.1</v>
          </cell>
          <cell r="DVG5">
            <v>12.1</v>
          </cell>
          <cell r="DVH5">
            <v>11.8</v>
          </cell>
          <cell r="DVI5">
            <v>11.7</v>
          </cell>
          <cell r="DVJ5">
            <v>12</v>
          </cell>
          <cell r="DVK5">
            <v>11.7</v>
          </cell>
          <cell r="DVL5">
            <v>11.1</v>
          </cell>
          <cell r="DVM5">
            <v>11.4</v>
          </cell>
          <cell r="DVN5">
            <v>11</v>
          </cell>
          <cell r="DVO5">
            <v>10.6</v>
          </cell>
          <cell r="DVP5">
            <v>10.8</v>
          </cell>
          <cell r="DVQ5">
            <v>11.1</v>
          </cell>
          <cell r="DVR5">
            <v>11.4</v>
          </cell>
          <cell r="DVS5">
            <v>11.6</v>
          </cell>
          <cell r="DVT5">
            <v>11.7</v>
          </cell>
          <cell r="DVU5">
            <v>11.5</v>
          </cell>
          <cell r="DVV5">
            <v>11.3</v>
          </cell>
          <cell r="DVW5">
            <v>11.4</v>
          </cell>
          <cell r="DVX5">
            <v>11.6</v>
          </cell>
          <cell r="DVY5">
            <v>11.9</v>
          </cell>
          <cell r="DVZ5">
            <v>12.3</v>
          </cell>
          <cell r="DWA5">
            <v>12.9</v>
          </cell>
          <cell r="DWB5">
            <v>12.7</v>
          </cell>
          <cell r="DWC5">
            <v>12.1</v>
          </cell>
          <cell r="DWD5">
            <v>12.4</v>
          </cell>
          <cell r="DWE5">
            <v>13.3</v>
          </cell>
          <cell r="DWF5">
            <v>13</v>
          </cell>
          <cell r="DWG5">
            <v>12.4</v>
          </cell>
          <cell r="DWH5">
            <v>12.1</v>
          </cell>
          <cell r="DWI5">
            <v>11.7</v>
          </cell>
          <cell r="DWJ5">
            <v>11.5</v>
          </cell>
          <cell r="DWK5">
            <v>11.6</v>
          </cell>
          <cell r="DWL5">
            <v>11.7</v>
          </cell>
          <cell r="DWM5">
            <v>11.7</v>
          </cell>
          <cell r="DWN5">
            <v>11.7</v>
          </cell>
          <cell r="DWO5">
            <v>11.1</v>
          </cell>
          <cell r="DWP5">
            <v>11.5</v>
          </cell>
          <cell r="DWQ5">
            <v>11.9</v>
          </cell>
          <cell r="DWR5">
            <v>12.3</v>
          </cell>
          <cell r="DWS5">
            <v>12.1</v>
          </cell>
          <cell r="DWT5">
            <v>11.1</v>
          </cell>
          <cell r="DWU5">
            <v>11.1</v>
          </cell>
          <cell r="DWV5">
            <v>11.6</v>
          </cell>
          <cell r="DWW5">
            <v>12.4</v>
          </cell>
          <cell r="DWX5">
            <v>13.6</v>
          </cell>
          <cell r="DWY5">
            <v>13.2</v>
          </cell>
          <cell r="DWZ5">
            <v>12.1</v>
          </cell>
          <cell r="DXA5">
            <v>11.8</v>
          </cell>
          <cell r="DXB5">
            <v>12.3</v>
          </cell>
          <cell r="DXC5">
            <v>12</v>
          </cell>
          <cell r="DXD5">
            <v>11.5</v>
          </cell>
          <cell r="DXE5">
            <v>11.2</v>
          </cell>
          <cell r="DXF5">
            <v>11</v>
          </cell>
          <cell r="DXG5">
            <v>10.7</v>
          </cell>
          <cell r="DXH5">
            <v>10.5</v>
          </cell>
          <cell r="DXI5">
            <v>10.5</v>
          </cell>
          <cell r="DXJ5">
            <v>10.6</v>
          </cell>
          <cell r="DXK5">
            <v>10.4</v>
          </cell>
          <cell r="DXL5">
            <v>10.4</v>
          </cell>
          <cell r="DXM5">
            <v>10.5</v>
          </cell>
          <cell r="DXN5">
            <v>10.7</v>
          </cell>
          <cell r="DXO5">
            <v>10.7</v>
          </cell>
          <cell r="DXP5">
            <v>10.7</v>
          </cell>
          <cell r="DXQ5">
            <v>11.2</v>
          </cell>
          <cell r="DXR5">
            <v>11.3</v>
          </cell>
          <cell r="DXS5">
            <v>11.1</v>
          </cell>
          <cell r="DXT5">
            <v>10.9</v>
          </cell>
          <cell r="DXU5">
            <v>11.2</v>
          </cell>
          <cell r="DXV5">
            <v>11.2</v>
          </cell>
          <cell r="DXW5">
            <v>11.4</v>
          </cell>
          <cell r="DXX5">
            <v>11.9</v>
          </cell>
          <cell r="DXY5">
            <v>11.9</v>
          </cell>
          <cell r="DXZ5">
            <v>12.2</v>
          </cell>
          <cell r="DYA5">
            <v>12.2</v>
          </cell>
          <cell r="DYB5">
            <v>12</v>
          </cell>
          <cell r="DYC5">
            <v>11.6</v>
          </cell>
          <cell r="DYD5">
            <v>11.3</v>
          </cell>
          <cell r="DYE5">
            <v>11</v>
          </cell>
          <cell r="DYF5">
            <v>10.8</v>
          </cell>
          <cell r="DYG5">
            <v>10.5</v>
          </cell>
          <cell r="DYH5">
            <v>10.199999999999999</v>
          </cell>
          <cell r="DYI5">
            <v>10</v>
          </cell>
          <cell r="DYJ5">
            <v>10.1</v>
          </cell>
          <cell r="DYK5">
            <v>10.1</v>
          </cell>
          <cell r="DYL5">
            <v>10.1</v>
          </cell>
          <cell r="DYM5">
            <v>10.199999999999999</v>
          </cell>
          <cell r="DYN5">
            <v>9.9</v>
          </cell>
          <cell r="DYO5">
            <v>10.3</v>
          </cell>
          <cell r="DYP5">
            <v>10.5</v>
          </cell>
          <cell r="DYQ5">
            <v>10.6</v>
          </cell>
          <cell r="DYR5">
            <v>10.7</v>
          </cell>
          <cell r="DYS5">
            <v>10.4</v>
          </cell>
          <cell r="DYT5">
            <v>10.6</v>
          </cell>
          <cell r="DYU5">
            <v>11.4</v>
          </cell>
          <cell r="DYV5">
            <v>11.4</v>
          </cell>
          <cell r="DYW5">
            <v>11.3</v>
          </cell>
          <cell r="DYX5">
            <v>12.2</v>
          </cell>
          <cell r="DYY5">
            <v>12.4</v>
          </cell>
          <cell r="DYZ5">
            <v>12.1</v>
          </cell>
          <cell r="DZA5">
            <v>11.9</v>
          </cell>
          <cell r="DZB5">
            <v>11</v>
          </cell>
          <cell r="DZC5">
            <v>10.4</v>
          </cell>
          <cell r="DZD5">
            <v>10.1</v>
          </cell>
          <cell r="DZE5">
            <v>10.5</v>
          </cell>
          <cell r="DZF5">
            <v>10.3</v>
          </cell>
          <cell r="DZG5">
            <v>10.199999999999999</v>
          </cell>
          <cell r="DZH5">
            <v>10.6</v>
          </cell>
          <cell r="DZI5">
            <v>10.9</v>
          </cell>
          <cell r="DZJ5">
            <v>11.8</v>
          </cell>
          <cell r="DZK5">
            <v>11.9</v>
          </cell>
          <cell r="DZL5">
            <v>12</v>
          </cell>
          <cell r="DZM5">
            <v>12.2</v>
          </cell>
          <cell r="DZN5">
            <v>12.7</v>
          </cell>
          <cell r="DZO5">
            <v>13.1</v>
          </cell>
          <cell r="DZP5">
            <v>13.5</v>
          </cell>
          <cell r="DZQ5">
            <v>14.4</v>
          </cell>
          <cell r="DZR5">
            <v>14.8</v>
          </cell>
          <cell r="DZS5">
            <v>14.3</v>
          </cell>
          <cell r="DZT5">
            <v>14.7</v>
          </cell>
          <cell r="DZU5">
            <v>15.4</v>
          </cell>
          <cell r="DZV5">
            <v>15.9</v>
          </cell>
          <cell r="DZW5">
            <v>14.9</v>
          </cell>
          <cell r="DZX5">
            <v>15</v>
          </cell>
          <cell r="DZY5">
            <v>14.7</v>
          </cell>
          <cell r="DZZ5">
            <v>13.9</v>
          </cell>
          <cell r="EAA5">
            <v>13</v>
          </cell>
          <cell r="EAB5">
            <v>12.8</v>
          </cell>
          <cell r="EAC5">
            <v>12.1</v>
          </cell>
          <cell r="EAD5">
            <v>11.6</v>
          </cell>
          <cell r="EAE5">
            <v>11.9</v>
          </cell>
          <cell r="EAF5">
            <v>12.7</v>
          </cell>
          <cell r="EAG5">
            <v>12.4</v>
          </cell>
          <cell r="EAH5">
            <v>11.8</v>
          </cell>
          <cell r="EAI5">
            <v>11.6</v>
          </cell>
          <cell r="EAJ5">
            <v>11.5</v>
          </cell>
          <cell r="EAK5">
            <v>11</v>
          </cell>
          <cell r="EAL5">
            <v>10.7</v>
          </cell>
          <cell r="EAM5">
            <v>10.9</v>
          </cell>
          <cell r="EAN5">
            <v>11</v>
          </cell>
          <cell r="EAO5">
            <v>9.4</v>
          </cell>
          <cell r="EAP5">
            <v>9</v>
          </cell>
          <cell r="EAQ5">
            <v>9.9</v>
          </cell>
          <cell r="EAR5">
            <v>10.8</v>
          </cell>
          <cell r="EAS5">
            <v>10.7</v>
          </cell>
          <cell r="EAT5">
            <v>10.8</v>
          </cell>
          <cell r="EAU5">
            <v>10.8</v>
          </cell>
          <cell r="EAV5">
            <v>10.5</v>
          </cell>
          <cell r="EAW5">
            <v>10.199999999999999</v>
          </cell>
          <cell r="EAX5">
            <v>9.6</v>
          </cell>
          <cell r="EAY5">
            <v>8.9</v>
          </cell>
          <cell r="EAZ5">
            <v>8.1999999999999993</v>
          </cell>
          <cell r="EBA5">
            <v>8</v>
          </cell>
          <cell r="EBB5">
            <v>8.1</v>
          </cell>
          <cell r="EBC5">
            <v>8.5</v>
          </cell>
          <cell r="EBD5">
            <v>8.6</v>
          </cell>
          <cell r="EBE5">
            <v>8.6999999999999993</v>
          </cell>
          <cell r="EBF5">
            <v>9</v>
          </cell>
          <cell r="EBG5">
            <v>9.4</v>
          </cell>
          <cell r="EBH5">
            <v>10</v>
          </cell>
          <cell r="EBI5">
            <v>9.1999999999999993</v>
          </cell>
          <cell r="EBJ5">
            <v>10.1</v>
          </cell>
          <cell r="EBK5">
            <v>10.8</v>
          </cell>
          <cell r="EBL5">
            <v>11.1</v>
          </cell>
          <cell r="EBM5">
            <v>11.3</v>
          </cell>
          <cell r="EBN5">
            <v>11.7</v>
          </cell>
          <cell r="EBO5">
            <v>11.7</v>
          </cell>
          <cell r="EBP5">
            <v>10.1</v>
          </cell>
          <cell r="EBQ5">
            <v>10.4</v>
          </cell>
          <cell r="EBR5">
            <v>10.8</v>
          </cell>
          <cell r="EBS5">
            <v>10</v>
          </cell>
          <cell r="EBT5">
            <v>9.6</v>
          </cell>
          <cell r="EBU5">
            <v>9.9</v>
          </cell>
          <cell r="EBV5">
            <v>9.1</v>
          </cell>
          <cell r="EBW5">
            <v>8.4</v>
          </cell>
          <cell r="EBX5">
            <v>6.8</v>
          </cell>
          <cell r="EBY5">
            <v>6</v>
          </cell>
          <cell r="EBZ5">
            <v>7.4</v>
          </cell>
          <cell r="ECA5">
            <v>8.4</v>
          </cell>
          <cell r="ECB5">
            <v>9</v>
          </cell>
          <cell r="ECC5">
            <v>9.1</v>
          </cell>
          <cell r="ECD5">
            <v>9.4</v>
          </cell>
          <cell r="ECE5">
            <v>9.1999999999999993</v>
          </cell>
          <cell r="ECF5">
            <v>9.3000000000000007</v>
          </cell>
          <cell r="ECG5">
            <v>9.9</v>
          </cell>
          <cell r="ECH5">
            <v>10.3</v>
          </cell>
          <cell r="ECI5">
            <v>10.6</v>
          </cell>
          <cell r="ECJ5">
            <v>11.8</v>
          </cell>
          <cell r="ECK5">
            <v>11.5</v>
          </cell>
          <cell r="ECL5">
            <v>11.8</v>
          </cell>
          <cell r="ECM5">
            <v>12</v>
          </cell>
          <cell r="ECN5">
            <v>11.9</v>
          </cell>
          <cell r="ECO5">
            <v>11.9</v>
          </cell>
          <cell r="ECP5">
            <v>11.6</v>
          </cell>
          <cell r="ECQ5">
            <v>11</v>
          </cell>
          <cell r="ECR5">
            <v>10.3</v>
          </cell>
          <cell r="ECS5">
            <v>10.9</v>
          </cell>
          <cell r="ECT5">
            <v>10.199999999999999</v>
          </cell>
          <cell r="ECU5">
            <v>9.3000000000000007</v>
          </cell>
          <cell r="ECV5">
            <v>8.5</v>
          </cell>
          <cell r="ECW5">
            <v>7.8</v>
          </cell>
          <cell r="ECX5">
            <v>7.5</v>
          </cell>
          <cell r="ECY5">
            <v>7.3</v>
          </cell>
          <cell r="ECZ5">
            <v>7.4</v>
          </cell>
          <cell r="EDA5">
            <v>7.2</v>
          </cell>
          <cell r="EDB5">
            <v>7</v>
          </cell>
          <cell r="EDC5">
            <v>8.1999999999999993</v>
          </cell>
          <cell r="EDD5">
            <v>8.8000000000000007</v>
          </cell>
          <cell r="EDE5">
            <v>9.1999999999999993</v>
          </cell>
          <cell r="EDF5">
            <v>9.6999999999999993</v>
          </cell>
          <cell r="EDG5">
            <v>10.1</v>
          </cell>
          <cell r="EDH5">
            <v>10.6</v>
          </cell>
          <cell r="EDI5">
            <v>11.1</v>
          </cell>
          <cell r="EDJ5">
            <v>11.5</v>
          </cell>
          <cell r="EDK5">
            <v>11.7</v>
          </cell>
          <cell r="EDL5">
            <v>11.8</v>
          </cell>
          <cell r="EDM5">
            <v>12</v>
          </cell>
          <cell r="EDN5">
            <v>12.2</v>
          </cell>
          <cell r="EDO5">
            <v>12.3</v>
          </cell>
          <cell r="EDP5">
            <v>11.7</v>
          </cell>
          <cell r="EDQ5">
            <v>11.2</v>
          </cell>
          <cell r="EDR5">
            <v>10.6</v>
          </cell>
          <cell r="EDS5">
            <v>10.1</v>
          </cell>
          <cell r="EDT5">
            <v>9.3000000000000007</v>
          </cell>
          <cell r="EDU5">
            <v>8.6</v>
          </cell>
          <cell r="EDV5">
            <v>7.9</v>
          </cell>
          <cell r="EDW5">
            <v>8.1</v>
          </cell>
          <cell r="EDX5">
            <v>7.8</v>
          </cell>
          <cell r="EDY5">
            <v>7.6</v>
          </cell>
          <cell r="EDZ5">
            <v>7.7</v>
          </cell>
          <cell r="EEA5">
            <v>7.6</v>
          </cell>
          <cell r="EEB5">
            <v>8.1999999999999993</v>
          </cell>
          <cell r="EEC5">
            <v>8.6999999999999993</v>
          </cell>
          <cell r="EED5">
            <v>9.1</v>
          </cell>
          <cell r="EEE5">
            <v>9.3000000000000007</v>
          </cell>
          <cell r="EEF5">
            <v>9.3000000000000007</v>
          </cell>
          <cell r="EEG5">
            <v>8.8000000000000007</v>
          </cell>
          <cell r="EEH5">
            <v>8.6999999999999993</v>
          </cell>
          <cell r="EEI5">
            <v>8.9</v>
          </cell>
          <cell r="EEJ5">
            <v>10.1</v>
          </cell>
          <cell r="EEK5">
            <v>10.9</v>
          </cell>
          <cell r="EEL5">
            <v>11.2</v>
          </cell>
          <cell r="EEM5">
            <v>12.1</v>
          </cell>
          <cell r="EEN5">
            <v>12.4</v>
          </cell>
          <cell r="EEO5">
            <v>12.1</v>
          </cell>
          <cell r="EEP5">
            <v>11.4</v>
          </cell>
          <cell r="EEQ5">
            <v>11.2</v>
          </cell>
          <cell r="EER5">
            <v>11</v>
          </cell>
          <cell r="EES5">
            <v>10.7</v>
          </cell>
          <cell r="EET5">
            <v>10.6</v>
          </cell>
          <cell r="EEU5">
            <v>10.3</v>
          </cell>
          <cell r="EEV5">
            <v>10.199999999999999</v>
          </cell>
          <cell r="EEW5">
            <v>10.4</v>
          </cell>
          <cell r="EEX5">
            <v>10.1</v>
          </cell>
          <cell r="EEY5">
            <v>9.6</v>
          </cell>
          <cell r="EEZ5">
            <v>10</v>
          </cell>
          <cell r="EFA5">
            <v>9.9</v>
          </cell>
          <cell r="EFB5">
            <v>9.1</v>
          </cell>
          <cell r="EFC5">
            <v>9.1999999999999993</v>
          </cell>
          <cell r="EFD5">
            <v>9.9</v>
          </cell>
          <cell r="EFE5">
            <v>10.5</v>
          </cell>
          <cell r="EFF5">
            <v>10.8</v>
          </cell>
          <cell r="EFG5">
            <v>11.4</v>
          </cell>
          <cell r="EFH5">
            <v>11.6</v>
          </cell>
          <cell r="EFI5">
            <v>11.7</v>
          </cell>
          <cell r="EFJ5">
            <v>11.5</v>
          </cell>
          <cell r="EFK5">
            <v>11</v>
          </cell>
          <cell r="EFL5">
            <v>10.8</v>
          </cell>
          <cell r="EFM5">
            <v>10.3</v>
          </cell>
          <cell r="EFN5">
            <v>10.3</v>
          </cell>
          <cell r="EFO5">
            <v>10.1</v>
          </cell>
          <cell r="EFP5">
            <v>9.5</v>
          </cell>
          <cell r="EFQ5">
            <v>8.9</v>
          </cell>
          <cell r="EFR5">
            <v>8.3000000000000007</v>
          </cell>
          <cell r="EFS5">
            <v>8.1</v>
          </cell>
          <cell r="EFT5">
            <v>8</v>
          </cell>
          <cell r="EFU5">
            <v>8.9</v>
          </cell>
          <cell r="EFV5">
            <v>9</v>
          </cell>
          <cell r="EFW5">
            <v>8.8000000000000007</v>
          </cell>
          <cell r="EFX5">
            <v>8.9</v>
          </cell>
          <cell r="EFY5">
            <v>9</v>
          </cell>
          <cell r="EFZ5">
            <v>10.1</v>
          </cell>
          <cell r="EGA5">
            <v>10.199999999999999</v>
          </cell>
          <cell r="EGB5">
            <v>10.3</v>
          </cell>
          <cell r="EGC5">
            <v>10.3</v>
          </cell>
          <cell r="EGD5">
            <v>10</v>
          </cell>
          <cell r="EGE5">
            <v>10.7</v>
          </cell>
          <cell r="EGF5">
            <v>10.7</v>
          </cell>
          <cell r="EGG5">
            <v>10.7</v>
          </cell>
          <cell r="EGH5">
            <v>10.9</v>
          </cell>
          <cell r="EGI5">
            <v>10.4</v>
          </cell>
          <cell r="EGJ5">
            <v>9.9</v>
          </cell>
          <cell r="EGK5">
            <v>9.6</v>
          </cell>
          <cell r="EGL5">
            <v>9.5</v>
          </cell>
          <cell r="EGM5">
            <v>9.6</v>
          </cell>
          <cell r="EGN5">
            <v>9.4</v>
          </cell>
          <cell r="EGO5">
            <v>9.3000000000000007</v>
          </cell>
          <cell r="EGP5">
            <v>9.1999999999999993</v>
          </cell>
          <cell r="EGQ5">
            <v>9.1</v>
          </cell>
          <cell r="EGR5">
            <v>9.1999999999999993</v>
          </cell>
          <cell r="EGS5">
            <v>9.1</v>
          </cell>
          <cell r="EGT5">
            <v>8.9</v>
          </cell>
          <cell r="EGU5">
            <v>9.1</v>
          </cell>
          <cell r="EGV5">
            <v>8.6999999999999993</v>
          </cell>
          <cell r="EGW5">
            <v>8.9</v>
          </cell>
          <cell r="EGX5">
            <v>9.8000000000000007</v>
          </cell>
          <cell r="EGY5">
            <v>9.8000000000000007</v>
          </cell>
          <cell r="EGZ5">
            <v>10.3</v>
          </cell>
          <cell r="EHA5">
            <v>10.7</v>
          </cell>
          <cell r="EHB5">
            <v>11.7</v>
          </cell>
          <cell r="EHC5">
            <v>11.9</v>
          </cell>
          <cell r="EHD5">
            <v>12.2</v>
          </cell>
          <cell r="EHE5">
            <v>12.4</v>
          </cell>
          <cell r="EHF5">
            <v>13.7</v>
          </cell>
          <cell r="EHG5">
            <v>14.5</v>
          </cell>
          <cell r="EHH5">
            <v>14.1</v>
          </cell>
          <cell r="EHI5">
            <v>13.8</v>
          </cell>
          <cell r="EHJ5">
            <v>11.8</v>
          </cell>
          <cell r="EHK5">
            <v>11.6</v>
          </cell>
          <cell r="EHL5">
            <v>10.8</v>
          </cell>
          <cell r="EHM5">
            <v>10.3</v>
          </cell>
          <cell r="EHN5">
            <v>9.9</v>
          </cell>
          <cell r="EHO5">
            <v>9</v>
          </cell>
          <cell r="EHP5">
            <v>8.1999999999999993</v>
          </cell>
          <cell r="EHQ5">
            <v>7.9</v>
          </cell>
          <cell r="EHR5">
            <v>7.6</v>
          </cell>
          <cell r="EHS5">
            <v>8.5</v>
          </cell>
          <cell r="EHT5">
            <v>8.4</v>
          </cell>
          <cell r="EHU5">
            <v>9.1999999999999993</v>
          </cell>
          <cell r="EHV5">
            <v>10.7</v>
          </cell>
          <cell r="EHW5">
            <v>12.2</v>
          </cell>
          <cell r="EHX5">
            <v>13.5</v>
          </cell>
          <cell r="EHY5">
            <v>14.9</v>
          </cell>
          <cell r="EHZ5">
            <v>15.8</v>
          </cell>
          <cell r="EIA5">
            <v>16.100000000000001</v>
          </cell>
          <cell r="EIB5">
            <v>15.5</v>
          </cell>
          <cell r="EIC5">
            <v>14</v>
          </cell>
          <cell r="EID5">
            <v>12.2</v>
          </cell>
          <cell r="EIE5">
            <v>11.5</v>
          </cell>
          <cell r="EIF5">
            <v>10.8</v>
          </cell>
          <cell r="EIG5">
            <v>10.3</v>
          </cell>
          <cell r="EIH5">
            <v>9.9</v>
          </cell>
          <cell r="EII5">
            <v>9.4</v>
          </cell>
          <cell r="EIJ5">
            <v>9</v>
          </cell>
          <cell r="EIK5">
            <v>8.4</v>
          </cell>
          <cell r="EIL5">
            <v>8.1999999999999993</v>
          </cell>
          <cell r="EIM5">
            <v>8.1999999999999993</v>
          </cell>
          <cell r="EIN5">
            <v>8.9</v>
          </cell>
          <cell r="HPK5">
            <v>17.600000000000001</v>
          </cell>
          <cell r="HPL5">
            <v>17.2</v>
          </cell>
          <cell r="KVK5">
            <v>-8.6999999999999993</v>
          </cell>
          <cell r="KVL5">
            <v>0.8</v>
          </cell>
          <cell r="LYA5">
            <v>-7.7</v>
          </cell>
        </row>
        <row r="6">
          <cell r="D6">
            <v>5.3</v>
          </cell>
          <cell r="BBO6">
            <v>3.1</v>
          </cell>
          <cell r="BBP6">
            <v>3</v>
          </cell>
          <cell r="BBQ6">
            <v>3</v>
          </cell>
          <cell r="BBR6">
            <v>3</v>
          </cell>
          <cell r="BBS6">
            <v>3</v>
          </cell>
          <cell r="BBT6">
            <v>3</v>
          </cell>
          <cell r="BBU6">
            <v>3</v>
          </cell>
          <cell r="BBV6">
            <v>3</v>
          </cell>
          <cell r="BBW6">
            <v>3</v>
          </cell>
          <cell r="BBX6">
            <v>3</v>
          </cell>
          <cell r="BBY6">
            <v>3</v>
          </cell>
          <cell r="BBZ6">
            <v>3</v>
          </cell>
          <cell r="BCA6">
            <v>3</v>
          </cell>
          <cell r="BCB6">
            <v>3</v>
          </cell>
          <cell r="BCC6">
            <v>3</v>
          </cell>
          <cell r="BCD6">
            <v>3</v>
          </cell>
          <cell r="BCE6">
            <v>3</v>
          </cell>
          <cell r="BCF6">
            <v>3</v>
          </cell>
          <cell r="BCG6">
            <v>3</v>
          </cell>
          <cell r="BCH6">
            <v>3</v>
          </cell>
          <cell r="BCI6">
            <v>3</v>
          </cell>
          <cell r="BCJ6">
            <v>3</v>
          </cell>
          <cell r="BCK6">
            <v>3</v>
          </cell>
          <cell r="BCL6">
            <v>3</v>
          </cell>
          <cell r="BCM6">
            <v>3</v>
          </cell>
          <cell r="BCN6">
            <v>2.9</v>
          </cell>
          <cell r="BCO6">
            <v>2.9</v>
          </cell>
          <cell r="BCP6">
            <v>2.9</v>
          </cell>
          <cell r="BCQ6">
            <v>2.9</v>
          </cell>
          <cell r="BCR6">
            <v>2.9</v>
          </cell>
          <cell r="BCS6">
            <v>2.9</v>
          </cell>
          <cell r="BCT6">
            <v>2.9</v>
          </cell>
          <cell r="BCU6">
            <v>2.9</v>
          </cell>
          <cell r="BCV6">
            <v>2.9</v>
          </cell>
          <cell r="BCW6">
            <v>2.9</v>
          </cell>
          <cell r="BCX6">
            <v>2.9</v>
          </cell>
          <cell r="BCY6">
            <v>2.9</v>
          </cell>
          <cell r="BCZ6">
            <v>2.9</v>
          </cell>
          <cell r="BDA6">
            <v>2.9</v>
          </cell>
          <cell r="BDB6">
            <v>2.9</v>
          </cell>
          <cell r="BDC6">
            <v>2.9</v>
          </cell>
          <cell r="BDD6">
            <v>2.9</v>
          </cell>
          <cell r="BDE6">
            <v>2.9</v>
          </cell>
          <cell r="BDF6">
            <v>2.9</v>
          </cell>
          <cell r="BDG6">
            <v>2.9</v>
          </cell>
          <cell r="BDH6">
            <v>2.9</v>
          </cell>
          <cell r="BDI6">
            <v>2.9</v>
          </cell>
          <cell r="BDJ6">
            <v>2.9</v>
          </cell>
          <cell r="BDK6">
            <v>2.9</v>
          </cell>
          <cell r="BDL6">
            <v>2.9</v>
          </cell>
          <cell r="BDM6">
            <v>2.9</v>
          </cell>
          <cell r="BDN6">
            <v>2.9</v>
          </cell>
          <cell r="BDO6">
            <v>2.9</v>
          </cell>
          <cell r="BDP6">
            <v>2.9</v>
          </cell>
          <cell r="BDQ6">
            <v>2.9</v>
          </cell>
          <cell r="BDR6">
            <v>2.9</v>
          </cell>
          <cell r="BDS6">
            <v>2.9</v>
          </cell>
          <cell r="BDT6">
            <v>2.9</v>
          </cell>
          <cell r="BDU6">
            <v>2.9</v>
          </cell>
          <cell r="BDV6">
            <v>2.9</v>
          </cell>
          <cell r="BDW6">
            <v>2.9</v>
          </cell>
          <cell r="BDX6">
            <v>2.9</v>
          </cell>
          <cell r="BDY6">
            <v>2.9</v>
          </cell>
          <cell r="BDZ6">
            <v>2.9</v>
          </cell>
          <cell r="BEA6">
            <v>2.9</v>
          </cell>
          <cell r="BEB6">
            <v>2.9</v>
          </cell>
          <cell r="BEC6">
            <v>2.9</v>
          </cell>
          <cell r="BED6">
            <v>2.9</v>
          </cell>
          <cell r="BEE6">
            <v>2.9</v>
          </cell>
          <cell r="BEF6">
            <v>2.9</v>
          </cell>
          <cell r="BEG6">
            <v>2.9</v>
          </cell>
          <cell r="BEH6">
            <v>2.9</v>
          </cell>
          <cell r="BEI6">
            <v>2.9</v>
          </cell>
          <cell r="BEJ6">
            <v>2.8</v>
          </cell>
          <cell r="BEK6">
            <v>2.8</v>
          </cell>
          <cell r="BEL6">
            <v>2.8</v>
          </cell>
          <cell r="BEM6">
            <v>2.8</v>
          </cell>
          <cell r="BEN6">
            <v>2.8</v>
          </cell>
          <cell r="BEO6">
            <v>2.8</v>
          </cell>
          <cell r="BEP6">
            <v>2.8</v>
          </cell>
          <cell r="BEQ6">
            <v>2.8</v>
          </cell>
          <cell r="BER6">
            <v>2.8</v>
          </cell>
          <cell r="BES6">
            <v>2.8</v>
          </cell>
          <cell r="BET6">
            <v>2.8</v>
          </cell>
          <cell r="BEU6">
            <v>2.8</v>
          </cell>
          <cell r="BEV6">
            <v>2.8</v>
          </cell>
          <cell r="BEW6">
            <v>2.8</v>
          </cell>
          <cell r="BEX6">
            <v>2.8</v>
          </cell>
          <cell r="BEY6">
            <v>2.8</v>
          </cell>
          <cell r="BEZ6">
            <v>2.8</v>
          </cell>
          <cell r="BFA6">
            <v>2.8</v>
          </cell>
          <cell r="BFB6">
            <v>2.8</v>
          </cell>
          <cell r="BFC6">
            <v>2.8</v>
          </cell>
          <cell r="BFD6">
            <v>2.8</v>
          </cell>
          <cell r="BFE6">
            <v>2.8</v>
          </cell>
          <cell r="BFF6">
            <v>2.8</v>
          </cell>
          <cell r="BFG6">
            <v>2.8</v>
          </cell>
          <cell r="BFH6">
            <v>2.7</v>
          </cell>
          <cell r="BFI6">
            <v>2.7</v>
          </cell>
          <cell r="BFJ6">
            <v>2.7</v>
          </cell>
          <cell r="BFK6">
            <v>2.7</v>
          </cell>
          <cell r="BFL6">
            <v>2.7</v>
          </cell>
          <cell r="BFM6">
            <v>2.7</v>
          </cell>
          <cell r="BFN6">
            <v>2.7</v>
          </cell>
          <cell r="BFO6">
            <v>2.7</v>
          </cell>
          <cell r="BFP6">
            <v>2.7</v>
          </cell>
          <cell r="BFQ6">
            <v>2.7</v>
          </cell>
          <cell r="BFR6">
            <v>2.7</v>
          </cell>
          <cell r="BFS6">
            <v>2.7</v>
          </cell>
          <cell r="BFT6">
            <v>2.7</v>
          </cell>
          <cell r="BFU6">
            <v>2.7</v>
          </cell>
          <cell r="BFV6">
            <v>2.7</v>
          </cell>
          <cell r="BFW6">
            <v>2.7</v>
          </cell>
          <cell r="BFX6">
            <v>2.7</v>
          </cell>
          <cell r="BFY6">
            <v>2.7</v>
          </cell>
          <cell r="BFZ6">
            <v>2.7</v>
          </cell>
          <cell r="BGA6">
            <v>2.7</v>
          </cell>
          <cell r="BGB6">
            <v>2.7</v>
          </cell>
          <cell r="BGC6">
            <v>2.7</v>
          </cell>
          <cell r="BGD6">
            <v>2.7</v>
          </cell>
          <cell r="BGE6">
            <v>2.7</v>
          </cell>
          <cell r="BGF6">
            <v>2.7</v>
          </cell>
          <cell r="BGG6">
            <v>2.7</v>
          </cell>
          <cell r="BGH6">
            <v>2.7</v>
          </cell>
          <cell r="BGI6">
            <v>2.7</v>
          </cell>
          <cell r="BGJ6">
            <v>2.7</v>
          </cell>
          <cell r="BGK6">
            <v>2.7</v>
          </cell>
          <cell r="BGL6">
            <v>2.7</v>
          </cell>
          <cell r="BGM6">
            <v>2.7</v>
          </cell>
          <cell r="BGN6">
            <v>2.7</v>
          </cell>
          <cell r="BGO6">
            <v>2.7</v>
          </cell>
          <cell r="BGP6">
            <v>2.7</v>
          </cell>
          <cell r="BGQ6">
            <v>2.7</v>
          </cell>
          <cell r="BGR6">
            <v>2.7</v>
          </cell>
          <cell r="BGS6">
            <v>2.7</v>
          </cell>
          <cell r="BGT6">
            <v>2.7</v>
          </cell>
          <cell r="BGU6">
            <v>2.7</v>
          </cell>
          <cell r="BGV6">
            <v>2.7</v>
          </cell>
          <cell r="BGW6">
            <v>2.7</v>
          </cell>
          <cell r="BGX6">
            <v>2.7</v>
          </cell>
          <cell r="BGY6">
            <v>2.7</v>
          </cell>
          <cell r="BGZ6">
            <v>2.7</v>
          </cell>
          <cell r="BHA6">
            <v>2.7</v>
          </cell>
          <cell r="BHB6">
            <v>2.7</v>
          </cell>
          <cell r="BHC6">
            <v>2.7</v>
          </cell>
          <cell r="BHD6">
            <v>2.7</v>
          </cell>
          <cell r="BHE6">
            <v>2.7</v>
          </cell>
          <cell r="BHF6">
            <v>2.7</v>
          </cell>
          <cell r="BHG6">
            <v>2.7</v>
          </cell>
          <cell r="BHH6">
            <v>2.7</v>
          </cell>
          <cell r="BHI6">
            <v>2.7</v>
          </cell>
          <cell r="BHJ6">
            <v>2.7</v>
          </cell>
          <cell r="BHK6">
            <v>2.7</v>
          </cell>
          <cell r="BHL6">
            <v>2.7</v>
          </cell>
          <cell r="BHM6">
            <v>2.7</v>
          </cell>
          <cell r="BHN6">
            <v>2.7</v>
          </cell>
          <cell r="BHO6">
            <v>2.7</v>
          </cell>
          <cell r="BHP6">
            <v>2.7</v>
          </cell>
          <cell r="BHQ6">
            <v>2.7</v>
          </cell>
          <cell r="BHR6">
            <v>2.7</v>
          </cell>
          <cell r="BHS6">
            <v>2.7</v>
          </cell>
          <cell r="BHT6">
            <v>2.7</v>
          </cell>
          <cell r="BHU6">
            <v>2.7</v>
          </cell>
          <cell r="BHV6">
            <v>2.7</v>
          </cell>
          <cell r="BHW6">
            <v>2.7</v>
          </cell>
          <cell r="BHX6">
            <v>2.7</v>
          </cell>
          <cell r="BHY6">
            <v>2.7</v>
          </cell>
          <cell r="BHZ6">
            <v>2.7</v>
          </cell>
          <cell r="BIA6">
            <v>2.7</v>
          </cell>
          <cell r="BIB6">
            <v>2.8</v>
          </cell>
          <cell r="BIC6">
            <v>2.8</v>
          </cell>
          <cell r="BID6">
            <v>2.8</v>
          </cell>
          <cell r="BIE6">
            <v>2.8</v>
          </cell>
          <cell r="BIF6">
            <v>2.8</v>
          </cell>
          <cell r="BIG6">
            <v>2.8</v>
          </cell>
          <cell r="BIH6">
            <v>2.8</v>
          </cell>
          <cell r="BII6">
            <v>2.8</v>
          </cell>
          <cell r="BIJ6">
            <v>2.8</v>
          </cell>
          <cell r="BIK6">
            <v>2.8</v>
          </cell>
          <cell r="BIL6">
            <v>2.8</v>
          </cell>
          <cell r="BIM6">
            <v>2.8</v>
          </cell>
          <cell r="BIN6">
            <v>2.8</v>
          </cell>
          <cell r="BIO6">
            <v>2.8</v>
          </cell>
          <cell r="BIP6">
            <v>2.8</v>
          </cell>
          <cell r="BIQ6">
            <v>2.8</v>
          </cell>
          <cell r="BIR6">
            <v>2.8</v>
          </cell>
          <cell r="BIS6">
            <v>2.8</v>
          </cell>
          <cell r="BIT6">
            <v>2.8</v>
          </cell>
          <cell r="BIU6">
            <v>2.8</v>
          </cell>
          <cell r="BIV6">
            <v>2.8</v>
          </cell>
          <cell r="BIW6">
            <v>2.8</v>
          </cell>
          <cell r="BIX6">
            <v>2.8</v>
          </cell>
          <cell r="BIY6">
            <v>2.8</v>
          </cell>
          <cell r="BIZ6">
            <v>2.9</v>
          </cell>
          <cell r="BJA6">
            <v>2.9</v>
          </cell>
          <cell r="BJB6">
            <v>2.9</v>
          </cell>
          <cell r="BJC6">
            <v>2.9</v>
          </cell>
          <cell r="BJD6">
            <v>2.9</v>
          </cell>
          <cell r="BJE6">
            <v>2.9</v>
          </cell>
          <cell r="BJF6">
            <v>2.9</v>
          </cell>
          <cell r="BJG6">
            <v>2.9</v>
          </cell>
          <cell r="BJH6">
            <v>2.9</v>
          </cell>
          <cell r="BJI6">
            <v>2.9</v>
          </cell>
          <cell r="BJJ6">
            <v>2.9</v>
          </cell>
          <cell r="BJK6">
            <v>2.9</v>
          </cell>
          <cell r="BJL6">
            <v>2.9</v>
          </cell>
          <cell r="BJM6">
            <v>2.9</v>
          </cell>
          <cell r="BJN6">
            <v>2.9</v>
          </cell>
          <cell r="BJO6">
            <v>2.9</v>
          </cell>
          <cell r="BJP6">
            <v>2.9</v>
          </cell>
          <cell r="BJQ6">
            <v>2.9</v>
          </cell>
          <cell r="BJR6">
            <v>2.9</v>
          </cell>
          <cell r="BJS6">
            <v>2.9</v>
          </cell>
          <cell r="BJT6">
            <v>2.9</v>
          </cell>
          <cell r="BJU6">
            <v>2.9</v>
          </cell>
          <cell r="BJV6">
            <v>2.9</v>
          </cell>
          <cell r="BJW6">
            <v>2.9</v>
          </cell>
          <cell r="BJX6">
            <v>3.1</v>
          </cell>
          <cell r="BJY6">
            <v>3.1</v>
          </cell>
          <cell r="BJZ6">
            <v>3.1</v>
          </cell>
          <cell r="BKA6">
            <v>3.1</v>
          </cell>
          <cell r="BKB6">
            <v>3.1</v>
          </cell>
          <cell r="BKC6">
            <v>3.1</v>
          </cell>
          <cell r="BKD6">
            <v>3.1</v>
          </cell>
          <cell r="BKE6">
            <v>3.1</v>
          </cell>
          <cell r="BKF6">
            <v>3.1</v>
          </cell>
          <cell r="BKG6">
            <v>3.1</v>
          </cell>
          <cell r="BKH6">
            <v>3.1</v>
          </cell>
          <cell r="BKI6">
            <v>3.1</v>
          </cell>
          <cell r="BKJ6">
            <v>3.1</v>
          </cell>
          <cell r="BKK6">
            <v>3.1</v>
          </cell>
          <cell r="BKL6">
            <v>3.1</v>
          </cell>
          <cell r="BKM6">
            <v>3.1</v>
          </cell>
          <cell r="BKN6">
            <v>3.1</v>
          </cell>
          <cell r="BKO6">
            <v>3.1</v>
          </cell>
          <cell r="BKP6">
            <v>3.1</v>
          </cell>
          <cell r="BKQ6">
            <v>3.1</v>
          </cell>
          <cell r="BKR6">
            <v>3.1</v>
          </cell>
          <cell r="BKS6">
            <v>3.1</v>
          </cell>
          <cell r="BKT6">
            <v>3.1</v>
          </cell>
          <cell r="BKU6">
            <v>3.1</v>
          </cell>
          <cell r="BKV6">
            <v>3.3</v>
          </cell>
          <cell r="BKW6">
            <v>3.3</v>
          </cell>
          <cell r="BKX6">
            <v>3.3</v>
          </cell>
          <cell r="BKY6">
            <v>3.3</v>
          </cell>
          <cell r="BKZ6">
            <v>3.3</v>
          </cell>
          <cell r="BLA6">
            <v>3.3</v>
          </cell>
          <cell r="BLB6">
            <v>3.3</v>
          </cell>
          <cell r="BLC6">
            <v>3.3</v>
          </cell>
          <cell r="BLD6">
            <v>3.3</v>
          </cell>
          <cell r="BLE6">
            <v>3.3</v>
          </cell>
          <cell r="BLF6">
            <v>3.3</v>
          </cell>
          <cell r="BLG6">
            <v>3.3</v>
          </cell>
          <cell r="BLH6">
            <v>3.3</v>
          </cell>
          <cell r="BLI6">
            <v>3.3</v>
          </cell>
          <cell r="BLJ6">
            <v>3.3</v>
          </cell>
          <cell r="BLK6">
            <v>3.3</v>
          </cell>
          <cell r="BLL6">
            <v>3.3</v>
          </cell>
          <cell r="BLM6">
            <v>3.3</v>
          </cell>
          <cell r="BLN6">
            <v>3.3</v>
          </cell>
          <cell r="BLO6">
            <v>3.3</v>
          </cell>
          <cell r="BLP6">
            <v>3.3</v>
          </cell>
          <cell r="BLQ6">
            <v>3.3</v>
          </cell>
          <cell r="BLR6">
            <v>3.3</v>
          </cell>
          <cell r="BLS6">
            <v>3.3</v>
          </cell>
          <cell r="BLT6">
            <v>3.5</v>
          </cell>
          <cell r="BLU6">
            <v>3.5</v>
          </cell>
          <cell r="BLV6">
            <v>3.5</v>
          </cell>
          <cell r="BLW6">
            <v>3.5</v>
          </cell>
          <cell r="BLX6">
            <v>3.5</v>
          </cell>
          <cell r="BLY6">
            <v>3.5</v>
          </cell>
          <cell r="BLZ6">
            <v>3.5</v>
          </cell>
          <cell r="BMA6">
            <v>3.5</v>
          </cell>
          <cell r="BMB6">
            <v>3.5</v>
          </cell>
          <cell r="BMC6">
            <v>3.5</v>
          </cell>
          <cell r="BMD6">
            <v>3.5</v>
          </cell>
          <cell r="BME6">
            <v>3.5</v>
          </cell>
          <cell r="BMF6">
            <v>3.5</v>
          </cell>
          <cell r="BMG6">
            <v>3.5</v>
          </cell>
          <cell r="BMH6">
            <v>3.5</v>
          </cell>
          <cell r="BMI6">
            <v>3.5</v>
          </cell>
          <cell r="BMJ6">
            <v>3.5</v>
          </cell>
          <cell r="BMK6">
            <v>3.5</v>
          </cell>
          <cell r="BML6">
            <v>3.5</v>
          </cell>
          <cell r="BMM6">
            <v>3.5</v>
          </cell>
          <cell r="BMN6">
            <v>3.5</v>
          </cell>
          <cell r="BMO6">
            <v>3.5</v>
          </cell>
          <cell r="BMP6">
            <v>3.5</v>
          </cell>
          <cell r="BMQ6">
            <v>3.5</v>
          </cell>
          <cell r="BMR6">
            <v>3.7</v>
          </cell>
          <cell r="BMS6">
            <v>3.7</v>
          </cell>
          <cell r="BMT6">
            <v>3.7</v>
          </cell>
          <cell r="BMU6">
            <v>3.7</v>
          </cell>
          <cell r="BMV6">
            <v>3.7</v>
          </cell>
          <cell r="BMW6">
            <v>3.7</v>
          </cell>
          <cell r="BMX6">
            <v>3.7</v>
          </cell>
          <cell r="BMY6">
            <v>3.7</v>
          </cell>
          <cell r="BMZ6">
            <v>3.7</v>
          </cell>
          <cell r="BNA6">
            <v>3.7</v>
          </cell>
          <cell r="BNB6">
            <v>3.7</v>
          </cell>
          <cell r="BNC6">
            <v>3.7</v>
          </cell>
          <cell r="BND6">
            <v>3.7</v>
          </cell>
          <cell r="BNE6">
            <v>3.7</v>
          </cell>
          <cell r="BNF6">
            <v>3.7</v>
          </cell>
          <cell r="BNG6">
            <v>3.7</v>
          </cell>
          <cell r="BNH6">
            <v>3.7</v>
          </cell>
          <cell r="BNI6">
            <v>3.7</v>
          </cell>
          <cell r="BNJ6">
            <v>3.7</v>
          </cell>
          <cell r="BNK6">
            <v>3.7</v>
          </cell>
          <cell r="BNL6">
            <v>3.7</v>
          </cell>
          <cell r="BNM6">
            <v>3.7</v>
          </cell>
          <cell r="BNN6">
            <v>3.7</v>
          </cell>
          <cell r="BNO6">
            <v>3.7</v>
          </cell>
          <cell r="BNP6">
            <v>3.9</v>
          </cell>
          <cell r="BNQ6">
            <v>3.9</v>
          </cell>
          <cell r="BNR6">
            <v>3.9</v>
          </cell>
          <cell r="BNS6">
            <v>3.9</v>
          </cell>
          <cell r="BNT6">
            <v>3.9</v>
          </cell>
          <cell r="BNU6">
            <v>3.9</v>
          </cell>
          <cell r="BNV6">
            <v>3.9</v>
          </cell>
          <cell r="BNW6">
            <v>3.9</v>
          </cell>
          <cell r="BNX6">
            <v>3.9</v>
          </cell>
          <cell r="BNY6">
            <v>3.9</v>
          </cell>
          <cell r="BNZ6">
            <v>3.9</v>
          </cell>
          <cell r="BOA6">
            <v>3.9</v>
          </cell>
          <cell r="BOB6">
            <v>3.9</v>
          </cell>
          <cell r="BOC6">
            <v>3.9</v>
          </cell>
          <cell r="BOD6">
            <v>3.9</v>
          </cell>
          <cell r="BOE6">
            <v>3.9</v>
          </cell>
          <cell r="BOF6">
            <v>3.9</v>
          </cell>
          <cell r="BOG6">
            <v>3.9</v>
          </cell>
          <cell r="BOH6">
            <v>3.9</v>
          </cell>
          <cell r="BOI6">
            <v>3.9</v>
          </cell>
          <cell r="BOJ6">
            <v>3.9</v>
          </cell>
          <cell r="BOK6">
            <v>3.9</v>
          </cell>
          <cell r="BOL6">
            <v>3.9</v>
          </cell>
          <cell r="BOM6">
            <v>3.9</v>
          </cell>
          <cell r="BON6">
            <v>3.9</v>
          </cell>
          <cell r="BOO6">
            <v>3.9</v>
          </cell>
          <cell r="BOP6">
            <v>3.9</v>
          </cell>
          <cell r="BOQ6">
            <v>3.9</v>
          </cell>
          <cell r="BOR6">
            <v>3.9</v>
          </cell>
          <cell r="BOS6">
            <v>3.9</v>
          </cell>
          <cell r="BOT6">
            <v>3.9</v>
          </cell>
          <cell r="BOU6">
            <v>3.9</v>
          </cell>
          <cell r="BOV6">
            <v>3.9</v>
          </cell>
          <cell r="BOW6">
            <v>3.9</v>
          </cell>
          <cell r="BOX6">
            <v>3.9</v>
          </cell>
          <cell r="BOY6">
            <v>3.9</v>
          </cell>
          <cell r="BOZ6">
            <v>3.9</v>
          </cell>
          <cell r="BPA6">
            <v>3.9</v>
          </cell>
          <cell r="BPB6">
            <v>3.9</v>
          </cell>
          <cell r="BPC6">
            <v>3.9</v>
          </cell>
          <cell r="BPD6">
            <v>3.9</v>
          </cell>
          <cell r="BPE6">
            <v>3.9</v>
          </cell>
          <cell r="BPF6">
            <v>3.9</v>
          </cell>
          <cell r="BPG6">
            <v>3.9</v>
          </cell>
          <cell r="BPH6">
            <v>3.9</v>
          </cell>
          <cell r="BPI6">
            <v>3.9</v>
          </cell>
          <cell r="BPJ6">
            <v>3.9</v>
          </cell>
          <cell r="BPK6">
            <v>3.9</v>
          </cell>
          <cell r="BPL6">
            <v>3.7</v>
          </cell>
          <cell r="BPM6">
            <v>3.7</v>
          </cell>
          <cell r="BPN6">
            <v>3.7</v>
          </cell>
          <cell r="BPO6">
            <v>3.7</v>
          </cell>
          <cell r="BPP6">
            <v>3.7</v>
          </cell>
          <cell r="BPQ6">
            <v>3.7</v>
          </cell>
          <cell r="BPR6">
            <v>3.7</v>
          </cell>
          <cell r="BPS6">
            <v>3.7</v>
          </cell>
          <cell r="BPT6">
            <v>3.7</v>
          </cell>
          <cell r="BPU6">
            <v>3.7</v>
          </cell>
          <cell r="BPV6">
            <v>3.7</v>
          </cell>
          <cell r="BPW6">
            <v>3.7</v>
          </cell>
          <cell r="BPX6">
            <v>3.7</v>
          </cell>
          <cell r="BPY6">
            <v>3.7</v>
          </cell>
          <cell r="BPZ6">
            <v>3.7</v>
          </cell>
          <cell r="BQA6">
            <v>3.7</v>
          </cell>
          <cell r="BQB6">
            <v>3.7</v>
          </cell>
          <cell r="BQC6">
            <v>3.7</v>
          </cell>
          <cell r="BQD6">
            <v>3.7</v>
          </cell>
          <cell r="BQE6">
            <v>3.7</v>
          </cell>
          <cell r="BQF6">
            <v>3.7</v>
          </cell>
          <cell r="BQG6">
            <v>3.7</v>
          </cell>
          <cell r="BQH6">
            <v>3.7</v>
          </cell>
          <cell r="BQI6">
            <v>3.7</v>
          </cell>
          <cell r="BQJ6">
            <v>3.5</v>
          </cell>
          <cell r="BQK6">
            <v>3.5</v>
          </cell>
          <cell r="BQL6">
            <v>3.5</v>
          </cell>
          <cell r="BQM6">
            <v>3.5</v>
          </cell>
          <cell r="BQN6">
            <v>3.5</v>
          </cell>
          <cell r="BQO6">
            <v>3.5</v>
          </cell>
          <cell r="BQP6">
            <v>3.5</v>
          </cell>
          <cell r="BQQ6">
            <v>3.5</v>
          </cell>
          <cell r="BQR6">
            <v>3.5</v>
          </cell>
          <cell r="BQS6">
            <v>3.5</v>
          </cell>
          <cell r="BQT6">
            <v>3.5</v>
          </cell>
          <cell r="BQU6">
            <v>3.5</v>
          </cell>
          <cell r="BQV6">
            <v>3.5</v>
          </cell>
          <cell r="BQW6">
            <v>3.5</v>
          </cell>
          <cell r="BQX6">
            <v>3.5</v>
          </cell>
          <cell r="BQY6">
            <v>3.5</v>
          </cell>
          <cell r="BQZ6">
            <v>3.5</v>
          </cell>
          <cell r="BRA6">
            <v>3.5</v>
          </cell>
          <cell r="BRB6">
            <v>3.5</v>
          </cell>
          <cell r="BRC6">
            <v>3.5</v>
          </cell>
          <cell r="BRD6">
            <v>3.5</v>
          </cell>
          <cell r="BRE6">
            <v>3.5</v>
          </cell>
          <cell r="BRF6">
            <v>3.5</v>
          </cell>
          <cell r="BRG6">
            <v>3.5</v>
          </cell>
          <cell r="BRH6">
            <v>3.3</v>
          </cell>
          <cell r="BRI6">
            <v>3.3</v>
          </cell>
          <cell r="BRJ6">
            <v>3.3</v>
          </cell>
          <cell r="BRK6">
            <v>3.3</v>
          </cell>
          <cell r="BRL6">
            <v>3.3</v>
          </cell>
          <cell r="BRM6">
            <v>3.3</v>
          </cell>
          <cell r="BRN6">
            <v>3.3</v>
          </cell>
          <cell r="BRO6">
            <v>3.3</v>
          </cell>
          <cell r="BRP6">
            <v>3.3</v>
          </cell>
          <cell r="BRQ6">
            <v>3.3</v>
          </cell>
          <cell r="BRR6">
            <v>3.3</v>
          </cell>
          <cell r="BRS6">
            <v>3.3</v>
          </cell>
          <cell r="BRT6">
            <v>3.3</v>
          </cell>
          <cell r="BRU6">
            <v>3.3</v>
          </cell>
          <cell r="BRV6">
            <v>3.3</v>
          </cell>
          <cell r="BRW6">
            <v>3.3</v>
          </cell>
          <cell r="BRX6">
            <v>3.3</v>
          </cell>
          <cell r="BRY6">
            <v>3.3</v>
          </cell>
          <cell r="BRZ6">
            <v>3.3</v>
          </cell>
          <cell r="BSA6">
            <v>3.3</v>
          </cell>
          <cell r="BSB6">
            <v>3.3</v>
          </cell>
          <cell r="BSC6">
            <v>3.3</v>
          </cell>
          <cell r="BSD6">
            <v>3.3</v>
          </cell>
          <cell r="BSE6">
            <v>3.3</v>
          </cell>
          <cell r="BSF6">
            <v>3.1</v>
          </cell>
          <cell r="BSG6">
            <v>3.1</v>
          </cell>
          <cell r="BSH6">
            <v>3.1</v>
          </cell>
          <cell r="BSI6">
            <v>3.1</v>
          </cell>
          <cell r="BSJ6">
            <v>3.1</v>
          </cell>
          <cell r="BSK6">
            <v>3.1</v>
          </cell>
          <cell r="BSL6">
            <v>3.1</v>
          </cell>
          <cell r="BSM6">
            <v>3.1</v>
          </cell>
          <cell r="BSN6">
            <v>3.1</v>
          </cell>
          <cell r="BSO6">
            <v>3.1</v>
          </cell>
          <cell r="BSP6">
            <v>3.1</v>
          </cell>
          <cell r="BSQ6">
            <v>3.1</v>
          </cell>
          <cell r="BSR6">
            <v>3.1</v>
          </cell>
          <cell r="BSS6">
            <v>3.1</v>
          </cell>
          <cell r="BST6">
            <v>3.1</v>
          </cell>
          <cell r="BSU6">
            <v>3.1</v>
          </cell>
          <cell r="BSV6">
            <v>3.1</v>
          </cell>
          <cell r="BSW6">
            <v>3.1</v>
          </cell>
          <cell r="BSX6">
            <v>3.1</v>
          </cell>
          <cell r="BSY6">
            <v>3.1</v>
          </cell>
          <cell r="BSZ6">
            <v>3.1</v>
          </cell>
          <cell r="BTA6">
            <v>3.1</v>
          </cell>
          <cell r="BTB6">
            <v>3.1</v>
          </cell>
          <cell r="BTC6">
            <v>3.1</v>
          </cell>
          <cell r="BTD6">
            <v>2.8</v>
          </cell>
          <cell r="BTE6">
            <v>2.8</v>
          </cell>
          <cell r="BTF6">
            <v>2.8</v>
          </cell>
          <cell r="BTG6">
            <v>2.8</v>
          </cell>
          <cell r="BTH6">
            <v>2.8</v>
          </cell>
          <cell r="BTI6">
            <v>2.8</v>
          </cell>
          <cell r="BTJ6">
            <v>2.8</v>
          </cell>
          <cell r="BTK6">
            <v>2.8</v>
          </cell>
          <cell r="BTL6">
            <v>2.8</v>
          </cell>
          <cell r="BTM6">
            <v>2.8</v>
          </cell>
          <cell r="BTN6">
            <v>2.8</v>
          </cell>
          <cell r="BTO6">
            <v>2.8</v>
          </cell>
          <cell r="BTP6">
            <v>2.8</v>
          </cell>
          <cell r="BTQ6">
            <v>2.8</v>
          </cell>
          <cell r="BTR6">
            <v>2.8</v>
          </cell>
          <cell r="BTS6">
            <v>2.8</v>
          </cell>
          <cell r="BTT6">
            <v>2.8</v>
          </cell>
          <cell r="BTU6">
            <v>2.8</v>
          </cell>
          <cell r="BTV6">
            <v>2.8</v>
          </cell>
          <cell r="BTW6">
            <v>2.8</v>
          </cell>
          <cell r="BTX6">
            <v>2.8</v>
          </cell>
          <cell r="BTY6">
            <v>2.8</v>
          </cell>
          <cell r="BTZ6">
            <v>2.8</v>
          </cell>
          <cell r="BUA6">
            <v>2.8</v>
          </cell>
          <cell r="BUB6">
            <v>2.5</v>
          </cell>
          <cell r="BUC6">
            <v>2.5</v>
          </cell>
          <cell r="BUD6">
            <v>2.5</v>
          </cell>
          <cell r="BUE6">
            <v>2.5</v>
          </cell>
          <cell r="BUF6">
            <v>2.5</v>
          </cell>
          <cell r="BUG6">
            <v>2.5</v>
          </cell>
          <cell r="BUH6">
            <v>2.5</v>
          </cell>
          <cell r="BUI6">
            <v>2.5</v>
          </cell>
          <cell r="BUJ6">
            <v>2.5</v>
          </cell>
          <cell r="BUK6">
            <v>2.5</v>
          </cell>
          <cell r="BUL6">
            <v>2.5</v>
          </cell>
          <cell r="BUM6">
            <v>2.5</v>
          </cell>
          <cell r="BUN6">
            <v>2.5</v>
          </cell>
          <cell r="BUO6">
            <v>2.5</v>
          </cell>
          <cell r="BUP6">
            <v>2.5</v>
          </cell>
          <cell r="BUQ6">
            <v>2.5</v>
          </cell>
          <cell r="BUR6">
            <v>2.5</v>
          </cell>
          <cell r="BUS6">
            <v>2.5</v>
          </cell>
          <cell r="BUT6">
            <v>2.5</v>
          </cell>
          <cell r="BUU6">
            <v>2.5</v>
          </cell>
          <cell r="BUV6">
            <v>2.5</v>
          </cell>
          <cell r="BUW6">
            <v>2.5</v>
          </cell>
          <cell r="BUX6">
            <v>2.5</v>
          </cell>
          <cell r="BUY6">
            <v>2.5</v>
          </cell>
          <cell r="BUZ6">
            <v>2.5</v>
          </cell>
          <cell r="BVA6">
            <v>2.5</v>
          </cell>
          <cell r="BVB6">
            <v>2.5</v>
          </cell>
          <cell r="BVC6">
            <v>2.5</v>
          </cell>
          <cell r="BVD6">
            <v>2.5</v>
          </cell>
          <cell r="BVE6">
            <v>2.5</v>
          </cell>
          <cell r="BVF6">
            <v>2.5</v>
          </cell>
          <cell r="BVG6">
            <v>2.5</v>
          </cell>
          <cell r="BVH6">
            <v>2.5</v>
          </cell>
          <cell r="BVI6">
            <v>2.5</v>
          </cell>
          <cell r="BVJ6">
            <v>2.5</v>
          </cell>
          <cell r="BVK6">
            <v>2.5</v>
          </cell>
          <cell r="BVL6">
            <v>2.5</v>
          </cell>
          <cell r="BVM6">
            <v>2.5</v>
          </cell>
          <cell r="BVN6">
            <v>2.5</v>
          </cell>
          <cell r="BVO6">
            <v>2.5</v>
          </cell>
          <cell r="BVP6">
            <v>2.5</v>
          </cell>
          <cell r="BVQ6">
            <v>2.5</v>
          </cell>
          <cell r="BVR6">
            <v>2.5</v>
          </cell>
          <cell r="BVS6">
            <v>2.5</v>
          </cell>
          <cell r="BVT6">
            <v>2.5</v>
          </cell>
          <cell r="BVU6">
            <v>2.5</v>
          </cell>
          <cell r="BVV6">
            <v>2.5</v>
          </cell>
          <cell r="BVW6">
            <v>2.5</v>
          </cell>
          <cell r="BVX6">
            <v>2.5</v>
          </cell>
          <cell r="BVY6">
            <v>2.5</v>
          </cell>
          <cell r="BVZ6">
            <v>2.5</v>
          </cell>
          <cell r="BWA6">
            <v>2.5</v>
          </cell>
          <cell r="BWB6">
            <v>2.5</v>
          </cell>
          <cell r="BWC6">
            <v>2.5</v>
          </cell>
          <cell r="BWD6">
            <v>2.5</v>
          </cell>
          <cell r="BWE6">
            <v>2.5</v>
          </cell>
          <cell r="BWF6">
            <v>2.5</v>
          </cell>
          <cell r="BWG6">
            <v>2.5</v>
          </cell>
          <cell r="BWH6">
            <v>2.5</v>
          </cell>
          <cell r="BWI6">
            <v>2.5</v>
          </cell>
          <cell r="BWJ6">
            <v>2.5</v>
          </cell>
          <cell r="BWK6">
            <v>2.5</v>
          </cell>
          <cell r="BWL6">
            <v>2.5</v>
          </cell>
          <cell r="BWM6">
            <v>2.5</v>
          </cell>
          <cell r="BWN6">
            <v>2.5</v>
          </cell>
          <cell r="BWO6">
            <v>2.5</v>
          </cell>
          <cell r="BWP6">
            <v>2.5</v>
          </cell>
          <cell r="BWQ6">
            <v>2.5</v>
          </cell>
          <cell r="BWR6">
            <v>2.5</v>
          </cell>
          <cell r="BWS6">
            <v>2.5</v>
          </cell>
          <cell r="BWT6">
            <v>2.5</v>
          </cell>
          <cell r="BWU6">
            <v>2.5</v>
          </cell>
          <cell r="BWV6">
            <v>2.5</v>
          </cell>
          <cell r="BWW6">
            <v>2.5</v>
          </cell>
          <cell r="BWX6">
            <v>2.5</v>
          </cell>
          <cell r="BWY6">
            <v>2.5</v>
          </cell>
          <cell r="BWZ6">
            <v>2.5</v>
          </cell>
          <cell r="BXA6">
            <v>2.5</v>
          </cell>
          <cell r="BXB6">
            <v>2.5</v>
          </cell>
          <cell r="BXC6">
            <v>2.5</v>
          </cell>
          <cell r="BXD6">
            <v>2.5</v>
          </cell>
          <cell r="BXE6">
            <v>2.5</v>
          </cell>
          <cell r="BXF6">
            <v>2.5</v>
          </cell>
          <cell r="BXG6">
            <v>2.5</v>
          </cell>
          <cell r="BXH6">
            <v>2.5</v>
          </cell>
          <cell r="BXI6">
            <v>2.5</v>
          </cell>
          <cell r="BXJ6">
            <v>2.5</v>
          </cell>
          <cell r="BXK6">
            <v>2.5</v>
          </cell>
          <cell r="BXL6">
            <v>2.5</v>
          </cell>
          <cell r="BXM6">
            <v>2.5</v>
          </cell>
          <cell r="BXN6">
            <v>2.5</v>
          </cell>
          <cell r="BXO6">
            <v>2.5</v>
          </cell>
          <cell r="BXP6">
            <v>2.5</v>
          </cell>
          <cell r="BXQ6">
            <v>2.5</v>
          </cell>
          <cell r="BXR6">
            <v>2.5</v>
          </cell>
          <cell r="BXS6">
            <v>2.5</v>
          </cell>
          <cell r="BXT6">
            <v>2.5</v>
          </cell>
          <cell r="BXU6">
            <v>2.5</v>
          </cell>
          <cell r="BXV6">
            <v>2.5</v>
          </cell>
          <cell r="BXW6">
            <v>2.5</v>
          </cell>
          <cell r="BXX6">
            <v>2.5</v>
          </cell>
          <cell r="BXY6">
            <v>2.5</v>
          </cell>
          <cell r="BXZ6">
            <v>2.5</v>
          </cell>
          <cell r="BYA6">
            <v>2.5</v>
          </cell>
          <cell r="BYB6">
            <v>2.5</v>
          </cell>
          <cell r="BYC6">
            <v>2.5</v>
          </cell>
          <cell r="BYD6">
            <v>2.5</v>
          </cell>
          <cell r="BYE6">
            <v>2.5</v>
          </cell>
          <cell r="BYF6">
            <v>2.5</v>
          </cell>
          <cell r="BYG6">
            <v>2.5</v>
          </cell>
          <cell r="BYH6">
            <v>2.5</v>
          </cell>
          <cell r="BYI6">
            <v>2.5</v>
          </cell>
          <cell r="BYJ6">
            <v>2.5</v>
          </cell>
          <cell r="BYK6">
            <v>2.5</v>
          </cell>
          <cell r="BYL6">
            <v>2.5</v>
          </cell>
          <cell r="BYM6">
            <v>2.5</v>
          </cell>
          <cell r="BYN6">
            <v>2.5</v>
          </cell>
          <cell r="BYO6">
            <v>2.5</v>
          </cell>
          <cell r="BYP6">
            <v>2.5</v>
          </cell>
          <cell r="BYQ6">
            <v>2.5</v>
          </cell>
          <cell r="BYR6">
            <v>2.4</v>
          </cell>
          <cell r="BYS6">
            <v>2.4</v>
          </cell>
          <cell r="BYT6">
            <v>2.4</v>
          </cell>
          <cell r="BYU6">
            <v>2.4</v>
          </cell>
          <cell r="BYV6">
            <v>2.4</v>
          </cell>
          <cell r="BYW6">
            <v>2.4</v>
          </cell>
          <cell r="BYX6">
            <v>2.4</v>
          </cell>
          <cell r="BYY6">
            <v>2.4</v>
          </cell>
          <cell r="BYZ6">
            <v>2.4</v>
          </cell>
          <cell r="BZA6">
            <v>2.4</v>
          </cell>
          <cell r="BZB6">
            <v>2.4</v>
          </cell>
          <cell r="BZC6">
            <v>2.4</v>
          </cell>
          <cell r="BZD6">
            <v>2.4</v>
          </cell>
          <cell r="BZE6">
            <v>2.4</v>
          </cell>
          <cell r="BZF6">
            <v>2.4</v>
          </cell>
          <cell r="BZG6">
            <v>2.4</v>
          </cell>
          <cell r="BZH6">
            <v>2.4</v>
          </cell>
          <cell r="BZI6">
            <v>2.4</v>
          </cell>
          <cell r="BZJ6">
            <v>2.4</v>
          </cell>
          <cell r="BZK6">
            <v>2.4</v>
          </cell>
          <cell r="BZL6">
            <v>2.4</v>
          </cell>
          <cell r="BZM6">
            <v>2.4</v>
          </cell>
          <cell r="BZN6">
            <v>2.4</v>
          </cell>
          <cell r="BZO6">
            <v>2.4</v>
          </cell>
          <cell r="BZP6">
            <v>2.4</v>
          </cell>
          <cell r="BZQ6">
            <v>2.4</v>
          </cell>
          <cell r="BZR6">
            <v>2.4</v>
          </cell>
          <cell r="BZS6">
            <v>2.4</v>
          </cell>
          <cell r="BZT6">
            <v>2.4</v>
          </cell>
          <cell r="BZU6">
            <v>2.4</v>
          </cell>
          <cell r="BZV6">
            <v>2.4</v>
          </cell>
          <cell r="BZW6">
            <v>2.4</v>
          </cell>
          <cell r="BZX6">
            <v>2.4</v>
          </cell>
          <cell r="BZY6">
            <v>2.4</v>
          </cell>
          <cell r="BZZ6">
            <v>2.4</v>
          </cell>
          <cell r="CAA6">
            <v>2.4</v>
          </cell>
          <cell r="CAB6">
            <v>2.4</v>
          </cell>
          <cell r="CAC6">
            <v>2.4</v>
          </cell>
          <cell r="CAD6">
            <v>2.4</v>
          </cell>
          <cell r="CAE6">
            <v>2.4</v>
          </cell>
          <cell r="CAF6">
            <v>2.4</v>
          </cell>
          <cell r="CAG6">
            <v>2.4</v>
          </cell>
          <cell r="CAH6">
            <v>2.4</v>
          </cell>
          <cell r="CAI6">
            <v>2.4</v>
          </cell>
          <cell r="CAJ6">
            <v>2.4</v>
          </cell>
          <cell r="CAK6">
            <v>2.4</v>
          </cell>
          <cell r="CAL6">
            <v>2.4</v>
          </cell>
          <cell r="CAM6">
            <v>2.4</v>
          </cell>
          <cell r="CAN6">
            <v>2.4</v>
          </cell>
          <cell r="CAO6">
            <v>2.4</v>
          </cell>
          <cell r="CAP6">
            <v>2.4</v>
          </cell>
          <cell r="CAQ6">
            <v>2.4</v>
          </cell>
          <cell r="CAR6">
            <v>2.4</v>
          </cell>
          <cell r="CAS6">
            <v>2.4</v>
          </cell>
          <cell r="CAT6">
            <v>2.4</v>
          </cell>
          <cell r="CAU6">
            <v>2.4</v>
          </cell>
          <cell r="CAV6">
            <v>2.4</v>
          </cell>
          <cell r="CAW6">
            <v>2.4</v>
          </cell>
          <cell r="CAX6">
            <v>2.4</v>
          </cell>
          <cell r="CAY6">
            <v>2.4</v>
          </cell>
          <cell r="CAZ6">
            <v>2.4</v>
          </cell>
          <cell r="CBA6">
            <v>2.4</v>
          </cell>
          <cell r="CBB6">
            <v>2.4</v>
          </cell>
          <cell r="CBC6">
            <v>2.4</v>
          </cell>
          <cell r="CBD6">
            <v>2.4</v>
          </cell>
          <cell r="CBE6">
            <v>2.4</v>
          </cell>
          <cell r="CBF6">
            <v>2.4</v>
          </cell>
          <cell r="CBG6">
            <v>2.4</v>
          </cell>
          <cell r="CBH6">
            <v>2.4</v>
          </cell>
          <cell r="CBI6">
            <v>2.4</v>
          </cell>
          <cell r="CBJ6">
            <v>2.4</v>
          </cell>
          <cell r="CBK6">
            <v>2.4</v>
          </cell>
          <cell r="CBL6">
            <v>2.4</v>
          </cell>
          <cell r="CBM6">
            <v>2.4</v>
          </cell>
          <cell r="CBN6">
            <v>2.4</v>
          </cell>
          <cell r="CBO6">
            <v>2.4</v>
          </cell>
          <cell r="CBP6">
            <v>2.4</v>
          </cell>
          <cell r="CBQ6">
            <v>2.4</v>
          </cell>
          <cell r="CBR6">
            <v>2.4</v>
          </cell>
          <cell r="CBS6">
            <v>2.4</v>
          </cell>
          <cell r="CBT6">
            <v>2.4</v>
          </cell>
          <cell r="CBU6">
            <v>2.4</v>
          </cell>
          <cell r="CBV6">
            <v>2.4</v>
          </cell>
          <cell r="CBW6">
            <v>2.4</v>
          </cell>
          <cell r="CBX6">
            <v>2.4</v>
          </cell>
          <cell r="CBY6">
            <v>2.4</v>
          </cell>
          <cell r="CBZ6">
            <v>2.4</v>
          </cell>
          <cell r="CCA6">
            <v>2.4</v>
          </cell>
          <cell r="CCB6">
            <v>2.4</v>
          </cell>
          <cell r="CCC6">
            <v>2.4</v>
          </cell>
          <cell r="CCD6">
            <v>2.4</v>
          </cell>
          <cell r="CCE6">
            <v>2.4</v>
          </cell>
          <cell r="CCF6">
            <v>2.4</v>
          </cell>
          <cell r="CCG6">
            <v>2.4</v>
          </cell>
          <cell r="CCH6">
            <v>2.4</v>
          </cell>
          <cell r="CCI6">
            <v>2.4</v>
          </cell>
          <cell r="CCJ6">
            <v>2.4</v>
          </cell>
          <cell r="CCK6">
            <v>2.4</v>
          </cell>
          <cell r="CCL6">
            <v>2.4</v>
          </cell>
          <cell r="CCM6">
            <v>2.4</v>
          </cell>
          <cell r="CCN6">
            <v>2.4</v>
          </cell>
          <cell r="CCO6">
            <v>2.4</v>
          </cell>
          <cell r="CCP6">
            <v>2.4</v>
          </cell>
          <cell r="CCQ6">
            <v>2.4</v>
          </cell>
          <cell r="CCR6">
            <v>2.4</v>
          </cell>
          <cell r="CCS6">
            <v>2.4</v>
          </cell>
          <cell r="CCT6">
            <v>2.4</v>
          </cell>
          <cell r="CCU6">
            <v>2.4</v>
          </cell>
          <cell r="CCV6">
            <v>2.4</v>
          </cell>
          <cell r="CCW6">
            <v>2.4</v>
          </cell>
          <cell r="CCX6">
            <v>2.4</v>
          </cell>
          <cell r="CCY6">
            <v>2.4</v>
          </cell>
          <cell r="CCZ6">
            <v>2.4</v>
          </cell>
          <cell r="CDA6">
            <v>2.4</v>
          </cell>
          <cell r="CDB6">
            <v>2.4</v>
          </cell>
          <cell r="CDC6">
            <v>2.4</v>
          </cell>
          <cell r="CDD6">
            <v>2.4</v>
          </cell>
          <cell r="CDE6">
            <v>2.4</v>
          </cell>
          <cell r="CDF6">
            <v>2.4</v>
          </cell>
          <cell r="CDG6">
            <v>2.4</v>
          </cell>
          <cell r="CDH6">
            <v>2.2999999999999998</v>
          </cell>
          <cell r="CDI6">
            <v>2.2999999999999998</v>
          </cell>
          <cell r="CDJ6">
            <v>2.2999999999999998</v>
          </cell>
          <cell r="CDK6">
            <v>2.2999999999999998</v>
          </cell>
          <cell r="CDL6">
            <v>2.2999999999999998</v>
          </cell>
          <cell r="CDM6">
            <v>2.2999999999999998</v>
          </cell>
          <cell r="CDN6">
            <v>2.2999999999999998</v>
          </cell>
          <cell r="CDO6">
            <v>2.2999999999999998</v>
          </cell>
          <cell r="CDP6">
            <v>2.2999999999999998</v>
          </cell>
          <cell r="CDQ6">
            <v>2.2999999999999998</v>
          </cell>
          <cell r="CDR6">
            <v>2.2999999999999998</v>
          </cell>
          <cell r="CDS6">
            <v>2.2999999999999998</v>
          </cell>
          <cell r="CDT6">
            <v>2.2999999999999998</v>
          </cell>
          <cell r="CDU6">
            <v>2.2999999999999998</v>
          </cell>
          <cell r="CDV6">
            <v>2.2999999999999998</v>
          </cell>
          <cell r="CDW6">
            <v>2.2999999999999998</v>
          </cell>
          <cell r="CDX6">
            <v>2.2999999999999998</v>
          </cell>
          <cell r="CDY6">
            <v>2.2999999999999998</v>
          </cell>
          <cell r="CDZ6">
            <v>2.2999999999999998</v>
          </cell>
          <cell r="CEA6">
            <v>2.2999999999999998</v>
          </cell>
          <cell r="CEB6">
            <v>2.2999999999999998</v>
          </cell>
          <cell r="CEC6">
            <v>2.2999999999999998</v>
          </cell>
          <cell r="CED6">
            <v>2.2999999999999998</v>
          </cell>
          <cell r="CEE6">
            <v>2.2999999999999998</v>
          </cell>
          <cell r="CEF6">
            <v>2.2999999999999998</v>
          </cell>
          <cell r="CEG6">
            <v>2.2999999999999998</v>
          </cell>
          <cell r="CEH6">
            <v>2.2999999999999998</v>
          </cell>
          <cell r="CEI6">
            <v>2.2999999999999998</v>
          </cell>
          <cell r="CEJ6">
            <v>2.2999999999999998</v>
          </cell>
          <cell r="CEK6">
            <v>2.2999999999999998</v>
          </cell>
          <cell r="CEL6">
            <v>2.2999999999999998</v>
          </cell>
          <cell r="CEM6">
            <v>2.2999999999999998</v>
          </cell>
          <cell r="CEN6">
            <v>2.2999999999999998</v>
          </cell>
          <cell r="CEO6">
            <v>2.2999999999999998</v>
          </cell>
          <cell r="CEP6">
            <v>2.2999999999999998</v>
          </cell>
          <cell r="CEQ6">
            <v>2.2999999999999998</v>
          </cell>
          <cell r="CER6">
            <v>2.2999999999999998</v>
          </cell>
          <cell r="CES6">
            <v>2.2999999999999998</v>
          </cell>
          <cell r="CET6">
            <v>2.2999999999999998</v>
          </cell>
          <cell r="CEU6">
            <v>2.2999999999999998</v>
          </cell>
          <cell r="CEV6">
            <v>2.2999999999999998</v>
          </cell>
          <cell r="CEW6">
            <v>2.2999999999999998</v>
          </cell>
          <cell r="CEX6">
            <v>2.2999999999999998</v>
          </cell>
          <cell r="CEY6">
            <v>2.2999999999999998</v>
          </cell>
          <cell r="CEZ6">
            <v>2.2999999999999998</v>
          </cell>
          <cell r="CFA6">
            <v>2.2999999999999998</v>
          </cell>
          <cell r="CFB6">
            <v>2.2999999999999998</v>
          </cell>
          <cell r="CFC6">
            <v>2.2999999999999998</v>
          </cell>
          <cell r="CFD6">
            <v>2.2999999999999998</v>
          </cell>
          <cell r="CFE6">
            <v>2.2999999999999998</v>
          </cell>
          <cell r="CFF6">
            <v>2.2999999999999998</v>
          </cell>
          <cell r="CFG6">
            <v>2.2999999999999998</v>
          </cell>
          <cell r="CFH6">
            <v>2.2999999999999998</v>
          </cell>
          <cell r="CFI6">
            <v>2.2999999999999998</v>
          </cell>
          <cell r="CFJ6">
            <v>2.2999999999999998</v>
          </cell>
          <cell r="CFK6">
            <v>2.2999999999999998</v>
          </cell>
          <cell r="CFL6">
            <v>2.2999999999999998</v>
          </cell>
          <cell r="CFM6">
            <v>2.2999999999999998</v>
          </cell>
          <cell r="CFN6">
            <v>2.2999999999999998</v>
          </cell>
          <cell r="CFO6">
            <v>2.2999999999999998</v>
          </cell>
          <cell r="CFP6">
            <v>2.2999999999999998</v>
          </cell>
          <cell r="CFQ6">
            <v>2.2999999999999998</v>
          </cell>
          <cell r="CFR6">
            <v>2.2999999999999998</v>
          </cell>
          <cell r="CFS6">
            <v>2.2999999999999998</v>
          </cell>
          <cell r="CFT6">
            <v>2.2999999999999998</v>
          </cell>
          <cell r="CFU6">
            <v>2.2999999999999998</v>
          </cell>
          <cell r="CFV6">
            <v>2.2999999999999998</v>
          </cell>
          <cell r="CFW6">
            <v>2.2999999999999998</v>
          </cell>
          <cell r="CFX6">
            <v>2.2999999999999998</v>
          </cell>
          <cell r="CFY6">
            <v>2.2999999999999998</v>
          </cell>
          <cell r="CFZ6">
            <v>2.2999999999999998</v>
          </cell>
          <cell r="CGA6">
            <v>2.2999999999999998</v>
          </cell>
          <cell r="CGB6">
            <v>2.2999999999999998</v>
          </cell>
          <cell r="CGC6">
            <v>2.2999999999999998</v>
          </cell>
          <cell r="CGD6">
            <v>2.2999999999999998</v>
          </cell>
          <cell r="CGE6">
            <v>2.2999999999999998</v>
          </cell>
          <cell r="CGF6">
            <v>2.2999999999999998</v>
          </cell>
          <cell r="CGG6">
            <v>2.2999999999999998</v>
          </cell>
          <cell r="CGH6">
            <v>2.2999999999999998</v>
          </cell>
          <cell r="CGI6">
            <v>2.2999999999999998</v>
          </cell>
          <cell r="CGJ6">
            <v>2.2999999999999998</v>
          </cell>
          <cell r="CGK6">
            <v>2.2999999999999998</v>
          </cell>
          <cell r="CGL6">
            <v>2.2999999999999998</v>
          </cell>
          <cell r="CGM6">
            <v>2.2999999999999998</v>
          </cell>
          <cell r="CGN6">
            <v>2.2999999999999998</v>
          </cell>
          <cell r="CGO6">
            <v>2.2999999999999998</v>
          </cell>
          <cell r="CGP6">
            <v>2.2999999999999998</v>
          </cell>
          <cell r="CGQ6">
            <v>2.2999999999999998</v>
          </cell>
          <cell r="CGR6">
            <v>2.2999999999999998</v>
          </cell>
          <cell r="CGS6">
            <v>2.2999999999999998</v>
          </cell>
          <cell r="CGT6">
            <v>2.2999999999999998</v>
          </cell>
          <cell r="CGU6">
            <v>2.2999999999999998</v>
          </cell>
          <cell r="CGV6">
            <v>2.2999999999999998</v>
          </cell>
          <cell r="CGW6">
            <v>2.2999999999999998</v>
          </cell>
          <cell r="CGX6">
            <v>2.2999999999999998</v>
          </cell>
          <cell r="CGY6">
            <v>2.2999999999999998</v>
          </cell>
          <cell r="CGZ6">
            <v>2.2999999999999998</v>
          </cell>
          <cell r="CHA6">
            <v>2.2999999999999998</v>
          </cell>
          <cell r="CHB6">
            <v>2.2999999999999998</v>
          </cell>
          <cell r="CHC6">
            <v>2.2999999999999998</v>
          </cell>
          <cell r="CHD6">
            <v>2.2999999999999998</v>
          </cell>
          <cell r="CHE6">
            <v>2.2999999999999998</v>
          </cell>
          <cell r="CHF6">
            <v>2.2999999999999998</v>
          </cell>
          <cell r="CHG6">
            <v>2.2999999999999998</v>
          </cell>
          <cell r="CHH6">
            <v>2.2999999999999998</v>
          </cell>
          <cell r="CHI6">
            <v>2.2999999999999998</v>
          </cell>
          <cell r="CHJ6">
            <v>2.2999999999999998</v>
          </cell>
          <cell r="CHK6">
            <v>2.2999999999999998</v>
          </cell>
          <cell r="CHL6">
            <v>2.2999999999999998</v>
          </cell>
          <cell r="CHM6">
            <v>2.2999999999999998</v>
          </cell>
          <cell r="CHN6">
            <v>2.2999999999999998</v>
          </cell>
          <cell r="CHO6">
            <v>2.2999999999999998</v>
          </cell>
          <cell r="CHP6">
            <v>2.2999999999999998</v>
          </cell>
          <cell r="CHQ6">
            <v>2.2999999999999998</v>
          </cell>
          <cell r="CHR6">
            <v>2.2999999999999998</v>
          </cell>
          <cell r="CHS6">
            <v>2.2999999999999998</v>
          </cell>
          <cell r="CHT6">
            <v>2.2999999999999998</v>
          </cell>
          <cell r="CHU6">
            <v>2.2999999999999998</v>
          </cell>
          <cell r="CHV6">
            <v>2.2999999999999998</v>
          </cell>
          <cell r="CHW6">
            <v>2.2999999999999998</v>
          </cell>
          <cell r="CHX6">
            <v>2.2999999999999998</v>
          </cell>
          <cell r="CHY6">
            <v>2.2999999999999998</v>
          </cell>
          <cell r="CHZ6">
            <v>2.2999999999999998</v>
          </cell>
          <cell r="CIA6">
            <v>2.2999999999999998</v>
          </cell>
          <cell r="CIB6">
            <v>2.2999999999999998</v>
          </cell>
          <cell r="CIC6">
            <v>2.2999999999999998</v>
          </cell>
          <cell r="CID6">
            <v>2.2999999999999998</v>
          </cell>
          <cell r="CIE6">
            <v>2.2999999999999998</v>
          </cell>
          <cell r="CIF6">
            <v>2.2999999999999998</v>
          </cell>
          <cell r="CIG6">
            <v>2.2999999999999998</v>
          </cell>
          <cell r="CIH6">
            <v>2.2999999999999998</v>
          </cell>
          <cell r="CII6">
            <v>2.2999999999999998</v>
          </cell>
          <cell r="CIJ6">
            <v>2.2999999999999998</v>
          </cell>
          <cell r="CIK6">
            <v>2.2999999999999998</v>
          </cell>
          <cell r="CIL6">
            <v>2.2999999999999998</v>
          </cell>
          <cell r="CIM6">
            <v>2.2999999999999998</v>
          </cell>
          <cell r="CIN6">
            <v>2.2999999999999998</v>
          </cell>
          <cell r="CIO6">
            <v>2.2999999999999998</v>
          </cell>
          <cell r="CIP6">
            <v>2.2999999999999998</v>
          </cell>
          <cell r="CIQ6">
            <v>2.2999999999999998</v>
          </cell>
          <cell r="CIR6">
            <v>2.2999999999999998</v>
          </cell>
          <cell r="CIS6">
            <v>2.2999999999999998</v>
          </cell>
          <cell r="CIT6">
            <v>2.2999999999999998</v>
          </cell>
          <cell r="CIU6">
            <v>2.2999999999999998</v>
          </cell>
          <cell r="CIV6">
            <v>2.2999999999999998</v>
          </cell>
          <cell r="CIW6">
            <v>2.2999999999999998</v>
          </cell>
          <cell r="CIX6">
            <v>2.2999999999999998</v>
          </cell>
          <cell r="CIY6">
            <v>2.2999999999999998</v>
          </cell>
          <cell r="CIZ6">
            <v>2.2999999999999998</v>
          </cell>
          <cell r="CJA6">
            <v>2.2999999999999998</v>
          </cell>
          <cell r="CJB6">
            <v>2.2999999999999998</v>
          </cell>
          <cell r="CJC6">
            <v>2.2999999999999998</v>
          </cell>
          <cell r="CJD6">
            <v>2.2999999999999998</v>
          </cell>
          <cell r="CJE6">
            <v>2.2999999999999998</v>
          </cell>
          <cell r="CJF6">
            <v>2.2999999999999998</v>
          </cell>
          <cell r="CJG6">
            <v>2.2999999999999998</v>
          </cell>
          <cell r="CJH6">
            <v>2.2999999999999998</v>
          </cell>
          <cell r="CJI6">
            <v>2.2999999999999998</v>
          </cell>
          <cell r="CJJ6">
            <v>2.2999999999999998</v>
          </cell>
          <cell r="CJK6">
            <v>2.2999999999999998</v>
          </cell>
          <cell r="CJL6">
            <v>2.2999999999999998</v>
          </cell>
          <cell r="CJM6">
            <v>2.2999999999999998</v>
          </cell>
          <cell r="CJN6">
            <v>2.2999999999999998</v>
          </cell>
          <cell r="CJO6">
            <v>2.2999999999999998</v>
          </cell>
          <cell r="CJP6">
            <v>2.2999999999999998</v>
          </cell>
          <cell r="CJQ6">
            <v>2.2999999999999998</v>
          </cell>
          <cell r="CJR6">
            <v>2.2999999999999998</v>
          </cell>
          <cell r="CJS6">
            <v>2.2999999999999998</v>
          </cell>
          <cell r="CJT6">
            <v>2.2999999999999998</v>
          </cell>
          <cell r="CJU6">
            <v>2.2999999999999998</v>
          </cell>
          <cell r="CJV6">
            <v>2.2999999999999998</v>
          </cell>
          <cell r="CJW6">
            <v>2.2999999999999998</v>
          </cell>
          <cell r="CJX6">
            <v>2.2999999999999998</v>
          </cell>
          <cell r="CJY6">
            <v>2.2999999999999998</v>
          </cell>
          <cell r="CJZ6">
            <v>2.2999999999999998</v>
          </cell>
          <cell r="CKA6">
            <v>2.2999999999999998</v>
          </cell>
          <cell r="CKB6">
            <v>2.2999999999999998</v>
          </cell>
          <cell r="CKC6">
            <v>2.2999999999999998</v>
          </cell>
          <cell r="CKD6">
            <v>2.2999999999999998</v>
          </cell>
          <cell r="CKE6">
            <v>2.2999999999999998</v>
          </cell>
          <cell r="CKF6">
            <v>2.2999999999999998</v>
          </cell>
          <cell r="CKG6">
            <v>2.2999999999999998</v>
          </cell>
          <cell r="CKH6">
            <v>2.2999999999999998</v>
          </cell>
          <cell r="CKI6">
            <v>2.2999999999999998</v>
          </cell>
          <cell r="CKJ6">
            <v>2.2999999999999998</v>
          </cell>
          <cell r="CKK6">
            <v>2.2999999999999998</v>
          </cell>
          <cell r="CKL6">
            <v>2.2999999999999998</v>
          </cell>
          <cell r="CKM6">
            <v>2.2999999999999998</v>
          </cell>
          <cell r="CKN6">
            <v>2.2999999999999998</v>
          </cell>
          <cell r="CKO6">
            <v>2.2999999999999998</v>
          </cell>
          <cell r="CKP6">
            <v>2.2999999999999998</v>
          </cell>
          <cell r="CKQ6">
            <v>2.2999999999999998</v>
          </cell>
          <cell r="CKR6">
            <v>2.2999999999999998</v>
          </cell>
          <cell r="CKS6">
            <v>2.2999999999999998</v>
          </cell>
          <cell r="CKT6">
            <v>2.2999999999999998</v>
          </cell>
          <cell r="CKU6">
            <v>2.2999999999999998</v>
          </cell>
          <cell r="CKV6">
            <v>2.2999999999999998</v>
          </cell>
          <cell r="CKW6">
            <v>2.2999999999999998</v>
          </cell>
          <cell r="CKX6">
            <v>2.2999999999999998</v>
          </cell>
          <cell r="CKY6">
            <v>2.2999999999999998</v>
          </cell>
          <cell r="CKZ6">
            <v>2.2999999999999998</v>
          </cell>
          <cell r="CLA6">
            <v>2.2999999999999998</v>
          </cell>
          <cell r="CLB6">
            <v>2.2999999999999998</v>
          </cell>
          <cell r="CLC6">
            <v>2.2999999999999998</v>
          </cell>
          <cell r="CLD6">
            <v>2.2999999999999998</v>
          </cell>
          <cell r="CLE6">
            <v>2.2999999999999998</v>
          </cell>
          <cell r="CLF6">
            <v>2.2999999999999998</v>
          </cell>
          <cell r="CLG6">
            <v>2.2999999999999998</v>
          </cell>
          <cell r="CLH6">
            <v>2.2999999999999998</v>
          </cell>
          <cell r="CLI6">
            <v>2.2999999999999998</v>
          </cell>
          <cell r="CLJ6">
            <v>2.2999999999999998</v>
          </cell>
          <cell r="CLK6">
            <v>2.2999999999999998</v>
          </cell>
          <cell r="CLL6">
            <v>2.2999999999999998</v>
          </cell>
          <cell r="CLM6">
            <v>2.2999999999999998</v>
          </cell>
          <cell r="CLN6">
            <v>2.2999999999999998</v>
          </cell>
          <cell r="CLO6">
            <v>2.2999999999999998</v>
          </cell>
          <cell r="CLP6">
            <v>2.4</v>
          </cell>
          <cell r="CLQ6">
            <v>2.4</v>
          </cell>
          <cell r="CLR6">
            <v>2.4</v>
          </cell>
          <cell r="CLS6">
            <v>2.4</v>
          </cell>
          <cell r="CLT6">
            <v>2.4</v>
          </cell>
          <cell r="CLU6">
            <v>2.4</v>
          </cell>
          <cell r="CLV6">
            <v>2.4</v>
          </cell>
          <cell r="CLW6">
            <v>2.4</v>
          </cell>
          <cell r="CLX6">
            <v>2.4</v>
          </cell>
          <cell r="CLY6">
            <v>2.4</v>
          </cell>
          <cell r="CLZ6">
            <v>2.4</v>
          </cell>
          <cell r="CMA6">
            <v>2.4</v>
          </cell>
          <cell r="CMB6">
            <v>2.4</v>
          </cell>
          <cell r="CMC6">
            <v>2.4</v>
          </cell>
          <cell r="CMD6">
            <v>2.4</v>
          </cell>
          <cell r="CME6">
            <v>2.4</v>
          </cell>
          <cell r="CMF6">
            <v>2.4</v>
          </cell>
          <cell r="CMG6">
            <v>2.4</v>
          </cell>
          <cell r="CMH6">
            <v>2.4</v>
          </cell>
          <cell r="CMI6">
            <v>2.4</v>
          </cell>
          <cell r="CMJ6">
            <v>2.4</v>
          </cell>
          <cell r="CMK6">
            <v>2.4</v>
          </cell>
          <cell r="CML6">
            <v>2.4</v>
          </cell>
          <cell r="CMM6">
            <v>2.4</v>
          </cell>
          <cell r="CMN6">
            <v>2.5</v>
          </cell>
          <cell r="CMO6">
            <v>2.5</v>
          </cell>
          <cell r="CMP6">
            <v>2.5</v>
          </cell>
          <cell r="CMQ6">
            <v>2.5</v>
          </cell>
          <cell r="CMR6">
            <v>2.5</v>
          </cell>
          <cell r="CMS6">
            <v>2.5</v>
          </cell>
          <cell r="CMT6">
            <v>2.5</v>
          </cell>
          <cell r="CMU6">
            <v>2.5</v>
          </cell>
          <cell r="CMV6">
            <v>2.5</v>
          </cell>
          <cell r="CMW6">
            <v>2.5</v>
          </cell>
          <cell r="CMX6">
            <v>2.5</v>
          </cell>
          <cell r="CMY6">
            <v>2.5</v>
          </cell>
          <cell r="CMZ6">
            <v>2.5</v>
          </cell>
          <cell r="CNA6">
            <v>2.5</v>
          </cell>
          <cell r="CNB6">
            <v>2.5</v>
          </cell>
          <cell r="CNC6">
            <v>2.5</v>
          </cell>
          <cell r="CND6">
            <v>2.5</v>
          </cell>
          <cell r="CNE6">
            <v>2.5</v>
          </cell>
          <cell r="CNF6">
            <v>2.5</v>
          </cell>
          <cell r="CNG6">
            <v>2.5</v>
          </cell>
          <cell r="CNH6">
            <v>2.5</v>
          </cell>
          <cell r="CNI6">
            <v>2.5</v>
          </cell>
          <cell r="CNJ6">
            <v>2.5</v>
          </cell>
          <cell r="CNK6">
            <v>2.5</v>
          </cell>
          <cell r="CNL6">
            <v>2.7</v>
          </cell>
          <cell r="CNM6">
            <v>2.7</v>
          </cell>
          <cell r="CNN6">
            <v>2.7</v>
          </cell>
          <cell r="CNO6">
            <v>2.7</v>
          </cell>
          <cell r="CNP6">
            <v>2.7</v>
          </cell>
          <cell r="CNQ6">
            <v>2.7</v>
          </cell>
          <cell r="CNR6">
            <v>2.7</v>
          </cell>
          <cell r="CNS6">
            <v>2.7</v>
          </cell>
          <cell r="CNT6">
            <v>2.7</v>
          </cell>
          <cell r="CNU6">
            <v>2.7</v>
          </cell>
          <cell r="CNV6">
            <v>2.7</v>
          </cell>
          <cell r="CNW6">
            <v>2.7</v>
          </cell>
          <cell r="CNX6">
            <v>2.7</v>
          </cell>
          <cell r="CNY6">
            <v>2.7</v>
          </cell>
          <cell r="CNZ6">
            <v>2.7</v>
          </cell>
          <cell r="COA6">
            <v>2.7</v>
          </cell>
          <cell r="COB6">
            <v>2.7</v>
          </cell>
          <cell r="COC6">
            <v>2.7</v>
          </cell>
          <cell r="COD6">
            <v>2.7</v>
          </cell>
          <cell r="COE6">
            <v>2.7</v>
          </cell>
          <cell r="COF6">
            <v>2.7</v>
          </cell>
          <cell r="COG6">
            <v>2.7</v>
          </cell>
          <cell r="COH6">
            <v>2.7</v>
          </cell>
          <cell r="COI6">
            <v>2.7</v>
          </cell>
          <cell r="COJ6">
            <v>3</v>
          </cell>
          <cell r="COK6">
            <v>3</v>
          </cell>
          <cell r="COL6">
            <v>3</v>
          </cell>
          <cell r="COM6">
            <v>3</v>
          </cell>
          <cell r="CON6">
            <v>3</v>
          </cell>
          <cell r="COO6">
            <v>3</v>
          </cell>
          <cell r="COP6">
            <v>3</v>
          </cell>
          <cell r="COQ6">
            <v>3</v>
          </cell>
          <cell r="COR6">
            <v>3</v>
          </cell>
          <cell r="COS6">
            <v>3</v>
          </cell>
          <cell r="COT6">
            <v>3</v>
          </cell>
          <cell r="COU6">
            <v>3</v>
          </cell>
          <cell r="COV6">
            <v>3</v>
          </cell>
          <cell r="COW6">
            <v>3</v>
          </cell>
          <cell r="COX6">
            <v>3</v>
          </cell>
          <cell r="COY6">
            <v>3</v>
          </cell>
          <cell r="COZ6">
            <v>3</v>
          </cell>
          <cell r="CPA6">
            <v>3</v>
          </cell>
          <cell r="CPB6">
            <v>3</v>
          </cell>
          <cell r="CPC6">
            <v>3</v>
          </cell>
          <cell r="CPD6">
            <v>3</v>
          </cell>
          <cell r="CPE6">
            <v>3</v>
          </cell>
          <cell r="CPF6">
            <v>3</v>
          </cell>
          <cell r="CPG6">
            <v>3</v>
          </cell>
          <cell r="CPH6">
            <v>3.3</v>
          </cell>
          <cell r="CPI6">
            <v>3.3</v>
          </cell>
          <cell r="CPJ6">
            <v>3.3</v>
          </cell>
          <cell r="CPK6">
            <v>3.3</v>
          </cell>
          <cell r="CPL6">
            <v>3.3</v>
          </cell>
          <cell r="CPM6">
            <v>3.3</v>
          </cell>
          <cell r="CPN6">
            <v>3.3</v>
          </cell>
          <cell r="CPO6">
            <v>3.3</v>
          </cell>
          <cell r="CPP6">
            <v>3.3</v>
          </cell>
          <cell r="CPQ6">
            <v>3.3</v>
          </cell>
          <cell r="CPR6">
            <v>3.3</v>
          </cell>
          <cell r="CPS6">
            <v>3.3</v>
          </cell>
          <cell r="CPT6">
            <v>3.3</v>
          </cell>
          <cell r="CPU6">
            <v>3.3</v>
          </cell>
          <cell r="CPV6">
            <v>3.3</v>
          </cell>
          <cell r="CPW6">
            <v>3.3</v>
          </cell>
          <cell r="CPX6">
            <v>3.3</v>
          </cell>
          <cell r="CPY6">
            <v>3.3</v>
          </cell>
          <cell r="CPZ6">
            <v>3.3</v>
          </cell>
          <cell r="CQA6">
            <v>3.3</v>
          </cell>
          <cell r="CQB6">
            <v>3.3</v>
          </cell>
          <cell r="CQC6">
            <v>3.3</v>
          </cell>
          <cell r="CQD6">
            <v>3.3</v>
          </cell>
          <cell r="CQE6">
            <v>3.3</v>
          </cell>
          <cell r="CQF6">
            <v>3.7</v>
          </cell>
          <cell r="CQG6">
            <v>3.7</v>
          </cell>
          <cell r="CQH6">
            <v>3.7</v>
          </cell>
          <cell r="CQI6">
            <v>3.7</v>
          </cell>
          <cell r="CQJ6">
            <v>3.7</v>
          </cell>
          <cell r="CQK6">
            <v>3.7</v>
          </cell>
          <cell r="CQL6">
            <v>3.7</v>
          </cell>
          <cell r="CQM6">
            <v>3.7</v>
          </cell>
          <cell r="CQN6">
            <v>3.7</v>
          </cell>
          <cell r="CQO6">
            <v>3.7</v>
          </cell>
          <cell r="CQP6">
            <v>3.7</v>
          </cell>
          <cell r="CQQ6">
            <v>3.7</v>
          </cell>
          <cell r="CQR6">
            <v>3.7</v>
          </cell>
          <cell r="CQS6">
            <v>3.7</v>
          </cell>
          <cell r="CQT6">
            <v>3.7</v>
          </cell>
          <cell r="CQU6">
            <v>3.7</v>
          </cell>
          <cell r="CQV6">
            <v>3.7</v>
          </cell>
          <cell r="CQW6">
            <v>3.7</v>
          </cell>
          <cell r="CQX6">
            <v>3.7</v>
          </cell>
          <cell r="CQY6">
            <v>3.7</v>
          </cell>
          <cell r="CQZ6">
            <v>3.7</v>
          </cell>
          <cell r="CRA6">
            <v>3.7</v>
          </cell>
          <cell r="CRB6">
            <v>3.7</v>
          </cell>
          <cell r="CRC6">
            <v>3.7</v>
          </cell>
          <cell r="CRD6">
            <v>4.0999999999999996</v>
          </cell>
          <cell r="CRE6">
            <v>4.0999999999999996</v>
          </cell>
          <cell r="CRF6">
            <v>4.0999999999999996</v>
          </cell>
          <cell r="CRG6">
            <v>4.0999999999999996</v>
          </cell>
          <cell r="CRH6">
            <v>4.0999999999999996</v>
          </cell>
          <cell r="CRI6">
            <v>4.0999999999999996</v>
          </cell>
          <cell r="CRJ6">
            <v>4.0999999999999996</v>
          </cell>
          <cell r="CRK6">
            <v>4.0999999999999996</v>
          </cell>
          <cell r="CRL6">
            <v>4.0999999999999996</v>
          </cell>
          <cell r="CRM6">
            <v>4.0999999999999996</v>
          </cell>
          <cell r="CRN6">
            <v>4.0999999999999996</v>
          </cell>
          <cell r="CRO6">
            <v>4.0999999999999996</v>
          </cell>
          <cell r="CRP6">
            <v>4.0999999999999996</v>
          </cell>
          <cell r="CRQ6">
            <v>4.0999999999999996</v>
          </cell>
          <cell r="CRR6">
            <v>4.0999999999999996</v>
          </cell>
          <cell r="CRS6">
            <v>4.0999999999999996</v>
          </cell>
          <cell r="CRT6">
            <v>4.0999999999999996</v>
          </cell>
          <cell r="CRU6">
            <v>4.0999999999999996</v>
          </cell>
          <cell r="CRV6">
            <v>4.0999999999999996</v>
          </cell>
          <cell r="CRW6">
            <v>4.0999999999999996</v>
          </cell>
          <cell r="CRX6">
            <v>4.0999999999999996</v>
          </cell>
          <cell r="CRY6">
            <v>4.0999999999999996</v>
          </cell>
          <cell r="CRZ6">
            <v>4.0999999999999996</v>
          </cell>
          <cell r="CSA6">
            <v>4.0999999999999996</v>
          </cell>
          <cell r="CSB6">
            <v>4.5999999999999996</v>
          </cell>
          <cell r="CSC6">
            <v>4.5999999999999996</v>
          </cell>
          <cell r="CSD6">
            <v>4.5999999999999996</v>
          </cell>
          <cell r="CSE6">
            <v>4.5999999999999996</v>
          </cell>
          <cell r="CSF6">
            <v>4.5999999999999996</v>
          </cell>
          <cell r="CSG6">
            <v>4.5999999999999996</v>
          </cell>
          <cell r="CSH6">
            <v>4.5999999999999996</v>
          </cell>
          <cell r="CSI6">
            <v>4.5999999999999996</v>
          </cell>
          <cell r="CSJ6">
            <v>4.5999999999999996</v>
          </cell>
          <cell r="CSK6">
            <v>4.5999999999999996</v>
          </cell>
          <cell r="CSL6">
            <v>4.5999999999999996</v>
          </cell>
          <cell r="CSM6">
            <v>4.5999999999999996</v>
          </cell>
          <cell r="CSN6">
            <v>4.5999999999999996</v>
          </cell>
          <cell r="CSO6">
            <v>4.5999999999999996</v>
          </cell>
          <cell r="CSP6">
            <v>4.5999999999999996</v>
          </cell>
          <cell r="CSQ6">
            <v>4.5999999999999996</v>
          </cell>
          <cell r="CSR6">
            <v>4.5999999999999996</v>
          </cell>
          <cell r="CSS6">
            <v>4.5999999999999996</v>
          </cell>
          <cell r="CST6">
            <v>4.5999999999999996</v>
          </cell>
          <cell r="CSU6">
            <v>4.5999999999999996</v>
          </cell>
          <cell r="CSV6">
            <v>4.5999999999999996</v>
          </cell>
          <cell r="CSW6">
            <v>4.5999999999999996</v>
          </cell>
          <cell r="CSX6">
            <v>4.5999999999999996</v>
          </cell>
          <cell r="CSY6">
            <v>4.5999999999999996</v>
          </cell>
          <cell r="CSZ6">
            <v>4.9000000000000004</v>
          </cell>
          <cell r="CTA6">
            <v>4.9000000000000004</v>
          </cell>
          <cell r="CTB6">
            <v>4.9000000000000004</v>
          </cell>
          <cell r="CTC6">
            <v>4.9000000000000004</v>
          </cell>
          <cell r="CTD6">
            <v>4.9000000000000004</v>
          </cell>
          <cell r="CTE6">
            <v>4.9000000000000004</v>
          </cell>
          <cell r="CTF6">
            <v>4.9000000000000004</v>
          </cell>
          <cell r="CTG6">
            <v>4.9000000000000004</v>
          </cell>
          <cell r="CTH6">
            <v>4.9000000000000004</v>
          </cell>
          <cell r="CTI6">
            <v>4.9000000000000004</v>
          </cell>
          <cell r="CTJ6">
            <v>4.9000000000000004</v>
          </cell>
          <cell r="CTK6">
            <v>4.9000000000000004</v>
          </cell>
          <cell r="CTL6">
            <v>4.9000000000000004</v>
          </cell>
          <cell r="CTM6">
            <v>4.9000000000000004</v>
          </cell>
          <cell r="CTN6">
            <v>4.9000000000000004</v>
          </cell>
          <cell r="CTO6">
            <v>4.9000000000000004</v>
          </cell>
          <cell r="CTP6">
            <v>4.9000000000000004</v>
          </cell>
          <cell r="CTQ6">
            <v>4.9000000000000004</v>
          </cell>
          <cell r="CTR6">
            <v>4.9000000000000004</v>
          </cell>
          <cell r="CTS6">
            <v>4.9000000000000004</v>
          </cell>
          <cell r="CTT6">
            <v>4.9000000000000004</v>
          </cell>
          <cell r="CTU6">
            <v>4.9000000000000004</v>
          </cell>
          <cell r="CTV6">
            <v>4.9000000000000004</v>
          </cell>
          <cell r="CTW6">
            <v>4.9000000000000004</v>
          </cell>
          <cell r="CTX6">
            <v>5.0999999999999996</v>
          </cell>
          <cell r="CTY6">
            <v>5.0999999999999996</v>
          </cell>
          <cell r="CTZ6">
            <v>5.0999999999999996</v>
          </cell>
          <cell r="CUA6">
            <v>5.0999999999999996</v>
          </cell>
          <cell r="CUB6">
            <v>5.0999999999999996</v>
          </cell>
          <cell r="CUC6">
            <v>5.0999999999999996</v>
          </cell>
          <cell r="CUD6">
            <v>5.0999999999999996</v>
          </cell>
          <cell r="CUE6">
            <v>5.0999999999999996</v>
          </cell>
          <cell r="CUF6">
            <v>5.0999999999999996</v>
          </cell>
          <cell r="CUG6">
            <v>5.0999999999999996</v>
          </cell>
          <cell r="CUH6">
            <v>5.0999999999999996</v>
          </cell>
          <cell r="CUI6">
            <v>5.0999999999999996</v>
          </cell>
          <cell r="CUJ6">
            <v>5.0999999999999996</v>
          </cell>
          <cell r="CUK6">
            <v>5.0999999999999996</v>
          </cell>
          <cell r="CUL6">
            <v>5.0999999999999996</v>
          </cell>
          <cell r="CUM6">
            <v>5.0999999999999996</v>
          </cell>
          <cell r="CUN6">
            <v>5.0999999999999996</v>
          </cell>
          <cell r="CUO6">
            <v>5.0999999999999996</v>
          </cell>
          <cell r="CUP6">
            <v>5.0999999999999996</v>
          </cell>
          <cell r="CUQ6">
            <v>5.0999999999999996</v>
          </cell>
          <cell r="CUR6">
            <v>5.0999999999999996</v>
          </cell>
          <cell r="CUS6">
            <v>5.0999999999999996</v>
          </cell>
          <cell r="CUT6">
            <v>5.0999999999999996</v>
          </cell>
          <cell r="CUU6">
            <v>5.0999999999999996</v>
          </cell>
          <cell r="CUV6">
            <v>5.3</v>
          </cell>
          <cell r="CUW6">
            <v>5.3</v>
          </cell>
          <cell r="CUX6">
            <v>5.3</v>
          </cell>
          <cell r="CUY6">
            <v>5.3</v>
          </cell>
          <cell r="CUZ6">
            <v>5.3</v>
          </cell>
          <cell r="CVA6">
            <v>5.3</v>
          </cell>
          <cell r="CVB6">
            <v>5.3</v>
          </cell>
          <cell r="CVC6">
            <v>5.3</v>
          </cell>
          <cell r="CVD6">
            <v>5.3</v>
          </cell>
          <cell r="CVE6">
            <v>5.3</v>
          </cell>
          <cell r="CVF6">
            <v>5.3</v>
          </cell>
          <cell r="CVG6">
            <v>5.3</v>
          </cell>
          <cell r="CVH6">
            <v>5.3</v>
          </cell>
          <cell r="CVI6">
            <v>5.3</v>
          </cell>
          <cell r="CVJ6">
            <v>5.3</v>
          </cell>
          <cell r="CVK6">
            <v>5.3</v>
          </cell>
          <cell r="CVL6">
            <v>5.3</v>
          </cell>
          <cell r="CVM6">
            <v>5.3</v>
          </cell>
          <cell r="CVN6">
            <v>5.3</v>
          </cell>
          <cell r="CVO6">
            <v>5.3</v>
          </cell>
          <cell r="CVP6">
            <v>5.3</v>
          </cell>
          <cell r="CVQ6">
            <v>5.3</v>
          </cell>
          <cell r="CVR6">
            <v>5.3</v>
          </cell>
          <cell r="CVS6">
            <v>5.3</v>
          </cell>
          <cell r="CVT6">
            <v>5.5</v>
          </cell>
          <cell r="CVU6">
            <v>5.5</v>
          </cell>
          <cell r="CVV6">
            <v>5.5</v>
          </cell>
          <cell r="CVW6">
            <v>5.5</v>
          </cell>
          <cell r="CVX6">
            <v>5.5</v>
          </cell>
          <cell r="CVY6">
            <v>5.5</v>
          </cell>
          <cell r="CVZ6">
            <v>5.5</v>
          </cell>
          <cell r="CWA6">
            <v>5.5</v>
          </cell>
          <cell r="CWB6">
            <v>5.5</v>
          </cell>
          <cell r="CWC6">
            <v>5.5</v>
          </cell>
          <cell r="CWD6">
            <v>5.5</v>
          </cell>
          <cell r="CWE6">
            <v>5.5</v>
          </cell>
          <cell r="CWF6">
            <v>5.5</v>
          </cell>
          <cell r="CWG6">
            <v>5.5</v>
          </cell>
          <cell r="CWH6">
            <v>5.5</v>
          </cell>
          <cell r="CWI6">
            <v>5.5</v>
          </cell>
          <cell r="CWJ6">
            <v>5.5</v>
          </cell>
          <cell r="CWK6">
            <v>5.5</v>
          </cell>
          <cell r="CWL6">
            <v>5.5</v>
          </cell>
          <cell r="CWM6">
            <v>5.5</v>
          </cell>
          <cell r="CWN6">
            <v>5.5</v>
          </cell>
          <cell r="CWO6">
            <v>5.5</v>
          </cell>
          <cell r="CWP6">
            <v>5.5</v>
          </cell>
          <cell r="CWQ6">
            <v>5.5</v>
          </cell>
          <cell r="CWR6">
            <v>5.7</v>
          </cell>
          <cell r="CWS6">
            <v>5.7</v>
          </cell>
          <cell r="CWT6">
            <v>5.7</v>
          </cell>
          <cell r="CWU6">
            <v>5.7</v>
          </cell>
          <cell r="CWV6">
            <v>5.7</v>
          </cell>
          <cell r="CWW6">
            <v>5.7</v>
          </cell>
          <cell r="CWX6">
            <v>5.7</v>
          </cell>
          <cell r="CWY6">
            <v>5.7</v>
          </cell>
          <cell r="CWZ6">
            <v>5.7</v>
          </cell>
          <cell r="CXA6">
            <v>5.7</v>
          </cell>
          <cell r="CXB6">
            <v>5.7</v>
          </cell>
          <cell r="CXC6">
            <v>5.7</v>
          </cell>
          <cell r="CXD6">
            <v>5.7</v>
          </cell>
          <cell r="CXE6">
            <v>5.7</v>
          </cell>
          <cell r="CXF6">
            <v>5.7</v>
          </cell>
          <cell r="CXG6">
            <v>5.7</v>
          </cell>
          <cell r="CXH6">
            <v>5.7</v>
          </cell>
          <cell r="CXI6">
            <v>5.7</v>
          </cell>
          <cell r="CXJ6">
            <v>5.7</v>
          </cell>
          <cell r="CXK6">
            <v>5.7</v>
          </cell>
          <cell r="CXL6">
            <v>5.7</v>
          </cell>
          <cell r="CXM6">
            <v>5.7</v>
          </cell>
          <cell r="CXN6">
            <v>5.7</v>
          </cell>
          <cell r="CXO6">
            <v>5.7</v>
          </cell>
          <cell r="CXP6">
            <v>5.8</v>
          </cell>
          <cell r="CXQ6">
            <v>5.8</v>
          </cell>
          <cell r="CXR6">
            <v>5.8</v>
          </cell>
          <cell r="CXS6">
            <v>5.8</v>
          </cell>
          <cell r="CXT6">
            <v>5.8</v>
          </cell>
          <cell r="CXU6">
            <v>5.8</v>
          </cell>
          <cell r="CXV6">
            <v>5.8</v>
          </cell>
          <cell r="CXW6">
            <v>5.8</v>
          </cell>
          <cell r="CXX6">
            <v>5.8</v>
          </cell>
          <cell r="CXY6">
            <v>5.8</v>
          </cell>
          <cell r="CXZ6">
            <v>5.8</v>
          </cell>
          <cell r="CYA6">
            <v>5.8</v>
          </cell>
          <cell r="CYB6">
            <v>5.8</v>
          </cell>
          <cell r="CYC6">
            <v>5.8</v>
          </cell>
          <cell r="CYD6">
            <v>5.8</v>
          </cell>
          <cell r="CYE6">
            <v>5.8</v>
          </cell>
          <cell r="CYF6">
            <v>5.8</v>
          </cell>
          <cell r="CYG6">
            <v>5.8</v>
          </cell>
          <cell r="CYH6">
            <v>5.8</v>
          </cell>
          <cell r="CYI6">
            <v>5.8</v>
          </cell>
          <cell r="CYJ6">
            <v>5.8</v>
          </cell>
          <cell r="CYK6">
            <v>5.8</v>
          </cell>
          <cell r="CYL6">
            <v>5.8</v>
          </cell>
          <cell r="CYM6">
            <v>5.8</v>
          </cell>
          <cell r="CYN6">
            <v>6</v>
          </cell>
          <cell r="CYO6">
            <v>6</v>
          </cell>
          <cell r="CYP6">
            <v>6</v>
          </cell>
          <cell r="CYQ6">
            <v>6</v>
          </cell>
          <cell r="CYR6">
            <v>6</v>
          </cell>
          <cell r="CYS6">
            <v>6</v>
          </cell>
          <cell r="CYT6">
            <v>6</v>
          </cell>
          <cell r="CYU6">
            <v>6</v>
          </cell>
          <cell r="CYV6">
            <v>6</v>
          </cell>
          <cell r="CYW6">
            <v>6</v>
          </cell>
          <cell r="CYX6">
            <v>6</v>
          </cell>
          <cell r="CYY6">
            <v>6</v>
          </cell>
          <cell r="CYZ6">
            <v>6</v>
          </cell>
          <cell r="CZA6">
            <v>6</v>
          </cell>
          <cell r="CZB6">
            <v>6</v>
          </cell>
          <cell r="CZC6">
            <v>6</v>
          </cell>
          <cell r="CZD6">
            <v>6</v>
          </cell>
          <cell r="CZE6">
            <v>6</v>
          </cell>
          <cell r="CZF6">
            <v>6</v>
          </cell>
          <cell r="CZG6">
            <v>6</v>
          </cell>
          <cell r="CZH6">
            <v>6</v>
          </cell>
          <cell r="CZI6">
            <v>6</v>
          </cell>
          <cell r="CZJ6">
            <v>6</v>
          </cell>
          <cell r="CZK6">
            <v>6</v>
          </cell>
          <cell r="CZL6">
            <v>6.2</v>
          </cell>
          <cell r="CZM6">
            <v>6.2</v>
          </cell>
          <cell r="CZN6">
            <v>6.2</v>
          </cell>
          <cell r="CZO6">
            <v>6.2</v>
          </cell>
          <cell r="CZP6">
            <v>6.2</v>
          </cell>
          <cell r="CZQ6">
            <v>6.2</v>
          </cell>
          <cell r="CZR6">
            <v>6.2</v>
          </cell>
          <cell r="CZS6">
            <v>6.2</v>
          </cell>
          <cell r="CZT6">
            <v>6.2</v>
          </cell>
          <cell r="CZU6">
            <v>6.2</v>
          </cell>
          <cell r="CZV6">
            <v>6.2</v>
          </cell>
          <cell r="CZW6">
            <v>6.2</v>
          </cell>
          <cell r="CZX6">
            <v>6.2</v>
          </cell>
          <cell r="CZY6">
            <v>6.2</v>
          </cell>
          <cell r="CZZ6">
            <v>6.2</v>
          </cell>
          <cell r="DAA6">
            <v>6.2</v>
          </cell>
          <cell r="DAB6">
            <v>6.2</v>
          </cell>
          <cell r="DAC6">
            <v>6.2</v>
          </cell>
          <cell r="DAD6">
            <v>6.2</v>
          </cell>
          <cell r="DAE6">
            <v>6.2</v>
          </cell>
          <cell r="DAF6">
            <v>6.2</v>
          </cell>
          <cell r="DAG6">
            <v>6.2</v>
          </cell>
          <cell r="DAH6">
            <v>6.2</v>
          </cell>
          <cell r="DAI6">
            <v>6.2</v>
          </cell>
          <cell r="DAJ6">
            <v>6.3</v>
          </cell>
          <cell r="DAK6">
            <v>6.3</v>
          </cell>
          <cell r="DAL6">
            <v>6.3</v>
          </cell>
          <cell r="DAM6">
            <v>6.3</v>
          </cell>
          <cell r="DAN6">
            <v>6.3</v>
          </cell>
          <cell r="DAO6">
            <v>6.3</v>
          </cell>
          <cell r="DAP6">
            <v>6.3</v>
          </cell>
          <cell r="DAQ6">
            <v>6.3</v>
          </cell>
          <cell r="DAR6">
            <v>6.3</v>
          </cell>
          <cell r="DAS6">
            <v>6.3</v>
          </cell>
          <cell r="DAT6">
            <v>6.3</v>
          </cell>
          <cell r="DAU6">
            <v>6.3</v>
          </cell>
          <cell r="DAV6">
            <v>6.3</v>
          </cell>
          <cell r="DAW6">
            <v>6.3</v>
          </cell>
          <cell r="DAX6">
            <v>6.3</v>
          </cell>
          <cell r="DAY6">
            <v>6.3</v>
          </cell>
          <cell r="DAZ6">
            <v>6.3</v>
          </cell>
          <cell r="DBA6">
            <v>6.3</v>
          </cell>
          <cell r="DBB6">
            <v>6.3</v>
          </cell>
          <cell r="DBC6">
            <v>6.3</v>
          </cell>
          <cell r="DBD6">
            <v>6.3</v>
          </cell>
          <cell r="DBE6">
            <v>6.3</v>
          </cell>
          <cell r="DBF6">
            <v>6.3</v>
          </cell>
          <cell r="DBG6">
            <v>6.3</v>
          </cell>
          <cell r="DBH6">
            <v>6.5</v>
          </cell>
          <cell r="DBI6">
            <v>6.5</v>
          </cell>
          <cell r="DBJ6">
            <v>6.5</v>
          </cell>
          <cell r="DBK6">
            <v>6.5</v>
          </cell>
          <cell r="DBL6">
            <v>6.5</v>
          </cell>
          <cell r="DBM6">
            <v>6.5</v>
          </cell>
          <cell r="DBN6">
            <v>6.5</v>
          </cell>
          <cell r="DBO6">
            <v>6.5</v>
          </cell>
          <cell r="DBP6">
            <v>6.5</v>
          </cell>
          <cell r="DBQ6">
            <v>6.5</v>
          </cell>
          <cell r="DBR6">
            <v>6.5</v>
          </cell>
          <cell r="DBS6">
            <v>6.5</v>
          </cell>
          <cell r="DBT6">
            <v>6.5</v>
          </cell>
          <cell r="DBU6">
            <v>6.5</v>
          </cell>
          <cell r="DBV6">
            <v>6.5</v>
          </cell>
          <cell r="DBW6">
            <v>6.5</v>
          </cell>
          <cell r="DBX6">
            <v>6.5</v>
          </cell>
          <cell r="DBY6">
            <v>6.5</v>
          </cell>
          <cell r="DBZ6">
            <v>6.5</v>
          </cell>
          <cell r="DCA6">
            <v>6.5</v>
          </cell>
          <cell r="DCB6">
            <v>6.5</v>
          </cell>
          <cell r="DCC6">
            <v>6.5</v>
          </cell>
          <cell r="DCD6">
            <v>6.5</v>
          </cell>
          <cell r="DCE6">
            <v>6.5</v>
          </cell>
          <cell r="DCF6">
            <v>6.6</v>
          </cell>
          <cell r="DCG6">
            <v>6.6</v>
          </cell>
          <cell r="DCH6">
            <v>6.6</v>
          </cell>
          <cell r="DCI6">
            <v>6.6</v>
          </cell>
          <cell r="DCJ6">
            <v>6.6</v>
          </cell>
          <cell r="DCK6">
            <v>6.6</v>
          </cell>
          <cell r="DCL6">
            <v>6.6</v>
          </cell>
          <cell r="DCM6">
            <v>6.6</v>
          </cell>
          <cell r="DCN6">
            <v>6.6</v>
          </cell>
          <cell r="DCO6">
            <v>6.6</v>
          </cell>
          <cell r="DCP6">
            <v>6.6</v>
          </cell>
          <cell r="DCQ6">
            <v>6.6</v>
          </cell>
          <cell r="DCR6">
            <v>6.6</v>
          </cell>
          <cell r="DCS6">
            <v>6.6</v>
          </cell>
          <cell r="DCT6">
            <v>6.6</v>
          </cell>
          <cell r="DCU6">
            <v>6.6</v>
          </cell>
          <cell r="DCV6">
            <v>6.6</v>
          </cell>
          <cell r="DCW6">
            <v>6.6</v>
          </cell>
          <cell r="DCX6">
            <v>6.6</v>
          </cell>
          <cell r="DCY6">
            <v>6.6</v>
          </cell>
          <cell r="DCZ6">
            <v>6.6</v>
          </cell>
          <cell r="DDA6">
            <v>6.6</v>
          </cell>
          <cell r="DDB6">
            <v>6.6</v>
          </cell>
          <cell r="DDC6">
            <v>6.6</v>
          </cell>
          <cell r="DDD6">
            <v>6.8</v>
          </cell>
          <cell r="DDE6">
            <v>6.8</v>
          </cell>
          <cell r="DDF6">
            <v>6.8</v>
          </cell>
          <cell r="DDG6">
            <v>6.8</v>
          </cell>
          <cell r="DDH6">
            <v>6.8</v>
          </cell>
          <cell r="DDI6">
            <v>6.8</v>
          </cell>
          <cell r="DDJ6">
            <v>6.8</v>
          </cell>
          <cell r="DDK6">
            <v>6.8</v>
          </cell>
          <cell r="DDL6">
            <v>6.8</v>
          </cell>
          <cell r="DDM6">
            <v>6.8</v>
          </cell>
          <cell r="DDN6">
            <v>6.8</v>
          </cell>
          <cell r="DDO6">
            <v>6.8</v>
          </cell>
          <cell r="DDP6">
            <v>6.8</v>
          </cell>
          <cell r="DDQ6">
            <v>6.8</v>
          </cell>
          <cell r="DDR6">
            <v>6.8</v>
          </cell>
          <cell r="DDS6">
            <v>6.8</v>
          </cell>
          <cell r="DDT6">
            <v>6.8</v>
          </cell>
          <cell r="DDU6">
            <v>6.8</v>
          </cell>
          <cell r="DDV6">
            <v>6.8</v>
          </cell>
          <cell r="DDW6">
            <v>6.8</v>
          </cell>
          <cell r="DDX6">
            <v>6.8</v>
          </cell>
          <cell r="DDY6">
            <v>6.8</v>
          </cell>
          <cell r="DDZ6">
            <v>6.8</v>
          </cell>
          <cell r="DEA6">
            <v>6.8</v>
          </cell>
          <cell r="DEB6">
            <v>6.8</v>
          </cell>
          <cell r="DEC6">
            <v>6.8</v>
          </cell>
          <cell r="DED6">
            <v>6.8</v>
          </cell>
          <cell r="DEE6">
            <v>6.8</v>
          </cell>
          <cell r="DEF6">
            <v>6.8</v>
          </cell>
          <cell r="DEG6">
            <v>6.8</v>
          </cell>
          <cell r="DEH6">
            <v>6.8</v>
          </cell>
          <cell r="DEI6">
            <v>6.8</v>
          </cell>
          <cell r="DEJ6">
            <v>6.8</v>
          </cell>
          <cell r="DEK6">
            <v>6.8</v>
          </cell>
          <cell r="DEL6">
            <v>6.8</v>
          </cell>
          <cell r="DEM6">
            <v>6.8</v>
          </cell>
          <cell r="DEN6">
            <v>6.8</v>
          </cell>
          <cell r="DEO6">
            <v>6.8</v>
          </cell>
          <cell r="DEP6">
            <v>6.8</v>
          </cell>
          <cell r="DEQ6">
            <v>6.8</v>
          </cell>
          <cell r="DER6">
            <v>6.8</v>
          </cell>
          <cell r="DES6">
            <v>6.8</v>
          </cell>
          <cell r="DET6">
            <v>6.8</v>
          </cell>
          <cell r="DEU6">
            <v>6.8</v>
          </cell>
          <cell r="DEV6">
            <v>6.8</v>
          </cell>
          <cell r="DEW6">
            <v>6.8</v>
          </cell>
          <cell r="DEX6">
            <v>6.8</v>
          </cell>
          <cell r="DEY6">
            <v>6.8</v>
          </cell>
          <cell r="DEZ6">
            <v>6.9</v>
          </cell>
          <cell r="DFA6">
            <v>6.9</v>
          </cell>
          <cell r="DFB6">
            <v>6.9</v>
          </cell>
          <cell r="DFC6">
            <v>6.9</v>
          </cell>
          <cell r="DFD6">
            <v>6.9</v>
          </cell>
          <cell r="DFE6">
            <v>6.9</v>
          </cell>
          <cell r="DFF6">
            <v>6.9</v>
          </cell>
          <cell r="DFG6">
            <v>6.9</v>
          </cell>
          <cell r="DFH6">
            <v>6.9</v>
          </cell>
          <cell r="DFI6">
            <v>6.9</v>
          </cell>
          <cell r="DFJ6">
            <v>6.9</v>
          </cell>
          <cell r="DFK6">
            <v>6.9</v>
          </cell>
          <cell r="DFL6">
            <v>6.9</v>
          </cell>
          <cell r="DFM6">
            <v>6.9</v>
          </cell>
          <cell r="DFN6">
            <v>6.9</v>
          </cell>
          <cell r="DFO6">
            <v>6.9</v>
          </cell>
          <cell r="DFP6">
            <v>6.9</v>
          </cell>
          <cell r="DFQ6">
            <v>6.9</v>
          </cell>
          <cell r="DFR6">
            <v>6.9</v>
          </cell>
          <cell r="DFS6">
            <v>6.9</v>
          </cell>
          <cell r="DFT6">
            <v>6.9</v>
          </cell>
          <cell r="DFU6">
            <v>6.9</v>
          </cell>
          <cell r="DFV6">
            <v>6.9</v>
          </cell>
          <cell r="DFW6">
            <v>6.9</v>
          </cell>
          <cell r="DFX6">
            <v>6.9</v>
          </cell>
          <cell r="DFY6">
            <v>6.9</v>
          </cell>
          <cell r="DFZ6">
            <v>6.9</v>
          </cell>
          <cell r="DGA6">
            <v>6.9</v>
          </cell>
          <cell r="DGB6">
            <v>6.9</v>
          </cell>
          <cell r="DGC6">
            <v>6.9</v>
          </cell>
          <cell r="DGD6">
            <v>6.9</v>
          </cell>
          <cell r="DGE6">
            <v>6.9</v>
          </cell>
          <cell r="DGF6">
            <v>6.9</v>
          </cell>
          <cell r="DGG6">
            <v>6.9</v>
          </cell>
          <cell r="DGH6">
            <v>6.9</v>
          </cell>
          <cell r="DGI6">
            <v>6.9</v>
          </cell>
          <cell r="DGJ6">
            <v>6.9</v>
          </cell>
          <cell r="DGK6">
            <v>6.9</v>
          </cell>
          <cell r="DGL6">
            <v>6.9</v>
          </cell>
          <cell r="DGM6">
            <v>6.9</v>
          </cell>
          <cell r="DGN6">
            <v>6.9</v>
          </cell>
          <cell r="DGO6">
            <v>6.9</v>
          </cell>
          <cell r="DGP6">
            <v>6.9</v>
          </cell>
          <cell r="DGQ6">
            <v>6.9</v>
          </cell>
          <cell r="DGR6">
            <v>6.9</v>
          </cell>
          <cell r="DGS6">
            <v>6.9</v>
          </cell>
          <cell r="DGT6">
            <v>6.9</v>
          </cell>
          <cell r="DGU6">
            <v>6.9</v>
          </cell>
          <cell r="DGV6">
            <v>7</v>
          </cell>
          <cell r="DGW6">
            <v>7</v>
          </cell>
          <cell r="DGX6">
            <v>7</v>
          </cell>
          <cell r="DGY6">
            <v>7</v>
          </cell>
          <cell r="DGZ6">
            <v>7</v>
          </cell>
          <cell r="DHA6">
            <v>7</v>
          </cell>
          <cell r="DHB6">
            <v>7</v>
          </cell>
          <cell r="DHC6">
            <v>7</v>
          </cell>
          <cell r="DHD6">
            <v>7</v>
          </cell>
          <cell r="DHE6">
            <v>7</v>
          </cell>
          <cell r="DHF6">
            <v>7</v>
          </cell>
          <cell r="DHG6">
            <v>7</v>
          </cell>
          <cell r="DHH6">
            <v>7</v>
          </cell>
          <cell r="DHI6">
            <v>7</v>
          </cell>
          <cell r="DHJ6">
            <v>7</v>
          </cell>
          <cell r="DHK6">
            <v>7</v>
          </cell>
          <cell r="DHL6">
            <v>7</v>
          </cell>
          <cell r="DHM6">
            <v>7</v>
          </cell>
          <cell r="DHN6">
            <v>7</v>
          </cell>
          <cell r="DHO6">
            <v>7</v>
          </cell>
          <cell r="DHP6">
            <v>7</v>
          </cell>
          <cell r="DHQ6">
            <v>7</v>
          </cell>
          <cell r="DHR6">
            <v>7</v>
          </cell>
          <cell r="DHS6">
            <v>7</v>
          </cell>
          <cell r="DHT6">
            <v>7.1</v>
          </cell>
          <cell r="DHU6">
            <v>7.1</v>
          </cell>
          <cell r="DHV6">
            <v>7.1</v>
          </cell>
          <cell r="DHW6">
            <v>7.1</v>
          </cell>
          <cell r="DHX6">
            <v>7.1</v>
          </cell>
          <cell r="DHY6">
            <v>7.1</v>
          </cell>
          <cell r="DHZ6">
            <v>7.1</v>
          </cell>
          <cell r="DIA6">
            <v>7.1</v>
          </cell>
          <cell r="DIB6">
            <v>7.1</v>
          </cell>
          <cell r="DIC6">
            <v>7.1</v>
          </cell>
          <cell r="DID6">
            <v>7.1</v>
          </cell>
          <cell r="DIE6">
            <v>7.1</v>
          </cell>
          <cell r="DIF6">
            <v>7.1</v>
          </cell>
          <cell r="DIG6">
            <v>7.1</v>
          </cell>
          <cell r="DIH6">
            <v>7.1</v>
          </cell>
          <cell r="DII6">
            <v>7.1</v>
          </cell>
          <cell r="DIJ6">
            <v>7.1</v>
          </cell>
          <cell r="DIK6">
            <v>7.1</v>
          </cell>
          <cell r="DIL6">
            <v>7.1</v>
          </cell>
          <cell r="DIM6">
            <v>7.1</v>
          </cell>
          <cell r="DIN6">
            <v>7.1</v>
          </cell>
          <cell r="DIO6">
            <v>7.1</v>
          </cell>
          <cell r="DIP6">
            <v>7.1</v>
          </cell>
          <cell r="DIQ6">
            <v>7.1</v>
          </cell>
          <cell r="DIR6">
            <v>7.1</v>
          </cell>
          <cell r="DIS6">
            <v>7.1</v>
          </cell>
          <cell r="DIT6">
            <v>7.1</v>
          </cell>
          <cell r="DIU6">
            <v>7.1</v>
          </cell>
          <cell r="DIV6">
            <v>7.1</v>
          </cell>
          <cell r="DIW6">
            <v>7.1</v>
          </cell>
          <cell r="DIX6">
            <v>7.1</v>
          </cell>
          <cell r="DIY6">
            <v>7.1</v>
          </cell>
          <cell r="DIZ6">
            <v>7.1</v>
          </cell>
          <cell r="DJA6">
            <v>7.1</v>
          </cell>
          <cell r="DJB6">
            <v>7.1</v>
          </cell>
          <cell r="DJC6">
            <v>7.1</v>
          </cell>
          <cell r="DJD6">
            <v>7.1</v>
          </cell>
          <cell r="DJE6">
            <v>7.1</v>
          </cell>
          <cell r="DJF6">
            <v>7.1</v>
          </cell>
          <cell r="DJG6">
            <v>7.1</v>
          </cell>
          <cell r="DJH6">
            <v>7.1</v>
          </cell>
          <cell r="DJI6">
            <v>7.1</v>
          </cell>
          <cell r="DJJ6">
            <v>7.1</v>
          </cell>
          <cell r="DJK6">
            <v>7.1</v>
          </cell>
          <cell r="DJL6">
            <v>7.1</v>
          </cell>
          <cell r="DJM6">
            <v>7.1</v>
          </cell>
          <cell r="DJN6">
            <v>7.1</v>
          </cell>
          <cell r="DJO6">
            <v>7.1</v>
          </cell>
          <cell r="DJP6">
            <v>7</v>
          </cell>
          <cell r="DJQ6">
            <v>7</v>
          </cell>
          <cell r="DJR6">
            <v>7</v>
          </cell>
          <cell r="DJS6">
            <v>7</v>
          </cell>
          <cell r="DJT6">
            <v>7</v>
          </cell>
          <cell r="DJU6">
            <v>7</v>
          </cell>
          <cell r="DJV6">
            <v>7</v>
          </cell>
          <cell r="DJW6">
            <v>7</v>
          </cell>
          <cell r="DJX6">
            <v>7</v>
          </cell>
          <cell r="DJY6">
            <v>7</v>
          </cell>
          <cell r="DJZ6">
            <v>7</v>
          </cell>
          <cell r="DKA6">
            <v>7</v>
          </cell>
          <cell r="DKB6">
            <v>7</v>
          </cell>
          <cell r="DKC6">
            <v>7</v>
          </cell>
          <cell r="DKD6">
            <v>7</v>
          </cell>
          <cell r="DKE6">
            <v>7</v>
          </cell>
          <cell r="DKF6">
            <v>7</v>
          </cell>
          <cell r="DKG6">
            <v>7</v>
          </cell>
          <cell r="DKH6">
            <v>7</v>
          </cell>
          <cell r="DKI6">
            <v>7</v>
          </cell>
          <cell r="DKJ6">
            <v>7</v>
          </cell>
          <cell r="DKK6">
            <v>7</v>
          </cell>
          <cell r="DKL6">
            <v>7</v>
          </cell>
          <cell r="DKM6">
            <v>7</v>
          </cell>
          <cell r="DKN6">
            <v>7</v>
          </cell>
          <cell r="DKO6">
            <v>7</v>
          </cell>
          <cell r="DKP6">
            <v>7</v>
          </cell>
          <cell r="DKQ6">
            <v>7</v>
          </cell>
          <cell r="DKR6">
            <v>7</v>
          </cell>
          <cell r="DKS6">
            <v>7</v>
          </cell>
          <cell r="DKT6">
            <v>7</v>
          </cell>
          <cell r="DKU6">
            <v>7</v>
          </cell>
          <cell r="DKV6">
            <v>7</v>
          </cell>
          <cell r="DKW6">
            <v>7</v>
          </cell>
          <cell r="DKX6">
            <v>7</v>
          </cell>
          <cell r="DKY6">
            <v>7</v>
          </cell>
          <cell r="DKZ6">
            <v>7</v>
          </cell>
          <cell r="DLA6">
            <v>7</v>
          </cell>
          <cell r="DLB6">
            <v>7</v>
          </cell>
          <cell r="DLC6">
            <v>7</v>
          </cell>
          <cell r="DLD6">
            <v>7</v>
          </cell>
          <cell r="DLE6">
            <v>7</v>
          </cell>
          <cell r="DLF6">
            <v>7</v>
          </cell>
          <cell r="DLG6">
            <v>7</v>
          </cell>
          <cell r="DLH6">
            <v>7</v>
          </cell>
          <cell r="DLI6">
            <v>7</v>
          </cell>
          <cell r="DLJ6">
            <v>7</v>
          </cell>
          <cell r="DLK6">
            <v>7</v>
          </cell>
          <cell r="DLL6">
            <v>6.9</v>
          </cell>
          <cell r="DLM6">
            <v>6.9</v>
          </cell>
          <cell r="DLN6">
            <v>6.9</v>
          </cell>
          <cell r="DLO6">
            <v>6.9</v>
          </cell>
          <cell r="DLP6">
            <v>6.9</v>
          </cell>
          <cell r="DLQ6">
            <v>6.9</v>
          </cell>
          <cell r="DLR6">
            <v>6.9</v>
          </cell>
          <cell r="DLS6">
            <v>6.9</v>
          </cell>
          <cell r="DLT6">
            <v>6.9</v>
          </cell>
          <cell r="DLU6">
            <v>6.9</v>
          </cell>
          <cell r="DLV6">
            <v>6.9</v>
          </cell>
          <cell r="DLW6">
            <v>6.9</v>
          </cell>
          <cell r="DLX6">
            <v>6.9</v>
          </cell>
          <cell r="DLY6">
            <v>6.9</v>
          </cell>
          <cell r="DLZ6">
            <v>6.9</v>
          </cell>
          <cell r="DMA6">
            <v>6.9</v>
          </cell>
          <cell r="DMB6">
            <v>6.9</v>
          </cell>
          <cell r="DMC6">
            <v>6.9</v>
          </cell>
          <cell r="DMD6">
            <v>6.9</v>
          </cell>
          <cell r="DME6">
            <v>6.9</v>
          </cell>
          <cell r="DMF6">
            <v>6.9</v>
          </cell>
          <cell r="DMG6">
            <v>6.9</v>
          </cell>
          <cell r="DMH6">
            <v>6.9</v>
          </cell>
          <cell r="DMI6">
            <v>6.9</v>
          </cell>
          <cell r="DMJ6">
            <v>6.9</v>
          </cell>
          <cell r="DMK6">
            <v>6.9</v>
          </cell>
          <cell r="DML6">
            <v>6.9</v>
          </cell>
          <cell r="DMM6">
            <v>6.9</v>
          </cell>
          <cell r="DMN6">
            <v>6.9</v>
          </cell>
          <cell r="DMO6">
            <v>6.9</v>
          </cell>
          <cell r="DMP6">
            <v>6.9</v>
          </cell>
          <cell r="DMQ6">
            <v>6.9</v>
          </cell>
          <cell r="DMR6">
            <v>6.9</v>
          </cell>
          <cell r="DMS6">
            <v>6.9</v>
          </cell>
          <cell r="DMT6">
            <v>6.9</v>
          </cell>
          <cell r="DMU6">
            <v>6.9</v>
          </cell>
          <cell r="DMV6">
            <v>6.9</v>
          </cell>
          <cell r="DMW6">
            <v>6.9</v>
          </cell>
          <cell r="DMX6">
            <v>6.9</v>
          </cell>
          <cell r="DMY6">
            <v>6.9</v>
          </cell>
          <cell r="DMZ6">
            <v>6.9</v>
          </cell>
          <cell r="DNA6">
            <v>6.9</v>
          </cell>
          <cell r="DNB6">
            <v>6.9</v>
          </cell>
          <cell r="DNC6">
            <v>6.9</v>
          </cell>
          <cell r="DND6">
            <v>6.9</v>
          </cell>
          <cell r="DNE6">
            <v>6.9</v>
          </cell>
          <cell r="DNF6">
            <v>6.9</v>
          </cell>
          <cell r="DNG6">
            <v>6.9</v>
          </cell>
          <cell r="DNH6">
            <v>6.8</v>
          </cell>
          <cell r="DNI6">
            <v>6.8</v>
          </cell>
          <cell r="DNJ6">
            <v>6.8</v>
          </cell>
          <cell r="DNK6">
            <v>6.8</v>
          </cell>
          <cell r="DNL6">
            <v>6.8</v>
          </cell>
          <cell r="DNM6">
            <v>6.8</v>
          </cell>
          <cell r="DNN6">
            <v>6.8</v>
          </cell>
          <cell r="DNO6">
            <v>6.8</v>
          </cell>
          <cell r="DNP6">
            <v>6.8</v>
          </cell>
          <cell r="DNQ6">
            <v>6.8</v>
          </cell>
          <cell r="DNR6">
            <v>6.8</v>
          </cell>
          <cell r="DNS6">
            <v>6.8</v>
          </cell>
          <cell r="DNT6">
            <v>6.8</v>
          </cell>
          <cell r="DNU6">
            <v>6.8</v>
          </cell>
          <cell r="DNV6">
            <v>6.8</v>
          </cell>
          <cell r="DNW6">
            <v>6.8</v>
          </cell>
          <cell r="DNX6">
            <v>6.8</v>
          </cell>
          <cell r="DNY6">
            <v>6.8</v>
          </cell>
          <cell r="DNZ6">
            <v>6.8</v>
          </cell>
          <cell r="DOA6">
            <v>6.8</v>
          </cell>
          <cell r="DOB6">
            <v>6.8</v>
          </cell>
          <cell r="DOC6">
            <v>6.8</v>
          </cell>
          <cell r="DOD6">
            <v>6.8</v>
          </cell>
          <cell r="DOE6">
            <v>6.8</v>
          </cell>
          <cell r="DOF6">
            <v>6.9</v>
          </cell>
          <cell r="DOG6">
            <v>6.9</v>
          </cell>
          <cell r="DOH6">
            <v>6.9</v>
          </cell>
          <cell r="DOI6">
            <v>6.9</v>
          </cell>
          <cell r="DOJ6">
            <v>6.9</v>
          </cell>
          <cell r="DOK6">
            <v>6.9</v>
          </cell>
          <cell r="DOL6">
            <v>6.9</v>
          </cell>
          <cell r="DOM6">
            <v>6.9</v>
          </cell>
          <cell r="DON6">
            <v>6.9</v>
          </cell>
          <cell r="DOO6">
            <v>6.9</v>
          </cell>
          <cell r="DOP6">
            <v>6.9</v>
          </cell>
          <cell r="DOQ6">
            <v>6.9</v>
          </cell>
          <cell r="DOR6">
            <v>6.9</v>
          </cell>
          <cell r="DOS6">
            <v>6.9</v>
          </cell>
          <cell r="DOT6">
            <v>6.9</v>
          </cell>
          <cell r="DOU6">
            <v>6.9</v>
          </cell>
          <cell r="DOV6">
            <v>6.9</v>
          </cell>
          <cell r="DOW6">
            <v>6.9</v>
          </cell>
          <cell r="DOX6">
            <v>6.9</v>
          </cell>
          <cell r="DOY6">
            <v>6.9</v>
          </cell>
          <cell r="DOZ6">
            <v>6.9</v>
          </cell>
          <cell r="DPA6">
            <v>6.9</v>
          </cell>
          <cell r="DPB6">
            <v>6.9</v>
          </cell>
          <cell r="DPC6">
            <v>6.9</v>
          </cell>
          <cell r="DPD6">
            <v>7</v>
          </cell>
          <cell r="DPE6">
            <v>7</v>
          </cell>
          <cell r="DPF6">
            <v>7</v>
          </cell>
          <cell r="DPG6">
            <v>7</v>
          </cell>
          <cell r="DPH6">
            <v>7</v>
          </cell>
          <cell r="DPI6">
            <v>7</v>
          </cell>
          <cell r="DPJ6">
            <v>7</v>
          </cell>
          <cell r="DPK6">
            <v>7</v>
          </cell>
          <cell r="DPL6">
            <v>7</v>
          </cell>
          <cell r="DPM6">
            <v>7</v>
          </cell>
          <cell r="DPN6">
            <v>7</v>
          </cell>
          <cell r="DPO6">
            <v>7</v>
          </cell>
          <cell r="DPP6">
            <v>7</v>
          </cell>
          <cell r="DPQ6">
            <v>7</v>
          </cell>
          <cell r="DPR6">
            <v>7</v>
          </cell>
          <cell r="DPS6">
            <v>7</v>
          </cell>
          <cell r="DPT6">
            <v>7</v>
          </cell>
          <cell r="DPU6">
            <v>7</v>
          </cell>
          <cell r="DPV6">
            <v>7</v>
          </cell>
          <cell r="DPW6">
            <v>7</v>
          </cell>
          <cell r="DPX6">
            <v>7</v>
          </cell>
          <cell r="DPY6">
            <v>7</v>
          </cell>
          <cell r="DPZ6">
            <v>7</v>
          </cell>
          <cell r="DQA6">
            <v>7</v>
          </cell>
          <cell r="DQB6">
            <v>7.2</v>
          </cell>
          <cell r="DQC6">
            <v>7.2</v>
          </cell>
          <cell r="DQD6">
            <v>7.2</v>
          </cell>
          <cell r="DQE6">
            <v>7.2</v>
          </cell>
          <cell r="DQF6">
            <v>7.2</v>
          </cell>
          <cell r="DQG6">
            <v>7.2</v>
          </cell>
          <cell r="DQH6">
            <v>7.2</v>
          </cell>
          <cell r="DQI6">
            <v>7.2</v>
          </cell>
          <cell r="DQJ6">
            <v>7.2</v>
          </cell>
          <cell r="DQK6">
            <v>7.2</v>
          </cell>
          <cell r="DQL6">
            <v>7.2</v>
          </cell>
          <cell r="DQM6">
            <v>7.2</v>
          </cell>
          <cell r="DQN6">
            <v>7.2</v>
          </cell>
          <cell r="DQO6">
            <v>7.2</v>
          </cell>
          <cell r="DQP6">
            <v>7.2</v>
          </cell>
          <cell r="DQQ6">
            <v>7.2</v>
          </cell>
          <cell r="DQR6">
            <v>7.2</v>
          </cell>
          <cell r="DQS6">
            <v>7.2</v>
          </cell>
          <cell r="DQT6">
            <v>7.2</v>
          </cell>
          <cell r="DQU6">
            <v>7.2</v>
          </cell>
          <cell r="DQV6">
            <v>7.2</v>
          </cell>
          <cell r="DQW6">
            <v>7.2</v>
          </cell>
          <cell r="DQX6">
            <v>7.2</v>
          </cell>
          <cell r="DQY6">
            <v>7.2</v>
          </cell>
          <cell r="DQZ6">
            <v>7.4</v>
          </cell>
          <cell r="DRA6">
            <v>7.4</v>
          </cell>
          <cell r="DRB6">
            <v>7.4</v>
          </cell>
          <cell r="DRC6">
            <v>7.4</v>
          </cell>
          <cell r="DRD6">
            <v>7.4</v>
          </cell>
          <cell r="DRE6">
            <v>7.4</v>
          </cell>
          <cell r="DRF6">
            <v>7.4</v>
          </cell>
          <cell r="DRG6">
            <v>7.4</v>
          </cell>
          <cell r="DRH6">
            <v>7.4</v>
          </cell>
          <cell r="DRI6">
            <v>7.4</v>
          </cell>
          <cell r="DRJ6">
            <v>7.4</v>
          </cell>
          <cell r="DRK6">
            <v>7.4</v>
          </cell>
          <cell r="DRL6">
            <v>7.4</v>
          </cell>
          <cell r="DRM6">
            <v>7.4</v>
          </cell>
          <cell r="DRN6">
            <v>7.4</v>
          </cell>
          <cell r="DRO6">
            <v>7.4</v>
          </cell>
          <cell r="DRP6">
            <v>7.4</v>
          </cell>
          <cell r="DRQ6">
            <v>7.4</v>
          </cell>
          <cell r="DRR6">
            <v>7.4</v>
          </cell>
          <cell r="DRS6">
            <v>7.4</v>
          </cell>
          <cell r="DRT6">
            <v>7.4</v>
          </cell>
          <cell r="DRU6">
            <v>7.4</v>
          </cell>
          <cell r="DRV6">
            <v>7.4</v>
          </cell>
          <cell r="DRW6">
            <v>7.4</v>
          </cell>
          <cell r="DRX6">
            <v>7.6</v>
          </cell>
          <cell r="DRY6">
            <v>7.6</v>
          </cell>
          <cell r="DRZ6">
            <v>7.6</v>
          </cell>
          <cell r="DSA6">
            <v>7.6</v>
          </cell>
          <cell r="DSB6">
            <v>7.6</v>
          </cell>
          <cell r="DSC6">
            <v>7.6</v>
          </cell>
          <cell r="DSD6">
            <v>7.6</v>
          </cell>
          <cell r="DSE6">
            <v>7.6</v>
          </cell>
          <cell r="DSF6">
            <v>7.6</v>
          </cell>
          <cell r="DSG6">
            <v>7.6</v>
          </cell>
          <cell r="DSH6">
            <v>7.6</v>
          </cell>
          <cell r="DSI6">
            <v>7.6</v>
          </cell>
          <cell r="DSJ6">
            <v>7.6</v>
          </cell>
          <cell r="DSK6">
            <v>7.6</v>
          </cell>
          <cell r="DSL6">
            <v>7.6</v>
          </cell>
          <cell r="DSM6">
            <v>7.6</v>
          </cell>
          <cell r="DSN6">
            <v>7.6</v>
          </cell>
          <cell r="DSO6">
            <v>7.6</v>
          </cell>
          <cell r="DSP6">
            <v>7.6</v>
          </cell>
          <cell r="DSQ6">
            <v>7.6</v>
          </cell>
          <cell r="DSR6">
            <v>7.6</v>
          </cell>
          <cell r="DSS6">
            <v>7.6</v>
          </cell>
          <cell r="DST6">
            <v>7.6</v>
          </cell>
          <cell r="DSU6">
            <v>7.6</v>
          </cell>
          <cell r="DSV6">
            <v>7.9</v>
          </cell>
          <cell r="DSW6">
            <v>7.9</v>
          </cell>
          <cell r="DSX6">
            <v>7.9</v>
          </cell>
          <cell r="DSY6">
            <v>7.9</v>
          </cell>
          <cell r="DSZ6">
            <v>7.9</v>
          </cell>
          <cell r="DTA6">
            <v>7.9</v>
          </cell>
          <cell r="DTB6">
            <v>7.9</v>
          </cell>
          <cell r="DTC6">
            <v>7.9</v>
          </cell>
          <cell r="DTD6">
            <v>7.9</v>
          </cell>
          <cell r="DTE6">
            <v>7.9</v>
          </cell>
          <cell r="DTF6">
            <v>7.9</v>
          </cell>
          <cell r="DTG6">
            <v>7.9</v>
          </cell>
          <cell r="DTH6">
            <v>7.9</v>
          </cell>
          <cell r="DTI6">
            <v>7.9</v>
          </cell>
          <cell r="DTJ6">
            <v>7.9</v>
          </cell>
          <cell r="DTK6">
            <v>7.9</v>
          </cell>
          <cell r="DTL6">
            <v>7.9</v>
          </cell>
          <cell r="DTM6">
            <v>7.9</v>
          </cell>
          <cell r="DTN6">
            <v>7.9</v>
          </cell>
          <cell r="DTO6">
            <v>7.9</v>
          </cell>
          <cell r="DTP6">
            <v>7.9</v>
          </cell>
          <cell r="DTQ6">
            <v>7.9</v>
          </cell>
          <cell r="DTR6">
            <v>7.9</v>
          </cell>
          <cell r="DTS6">
            <v>7.9</v>
          </cell>
          <cell r="DTT6">
            <v>8.1</v>
          </cell>
          <cell r="DTU6">
            <v>8.1</v>
          </cell>
          <cell r="DTV6">
            <v>8.1</v>
          </cell>
          <cell r="DTW6">
            <v>8.1</v>
          </cell>
          <cell r="DTX6">
            <v>8.1</v>
          </cell>
          <cell r="DTY6">
            <v>8.1</v>
          </cell>
          <cell r="DTZ6">
            <v>8.1</v>
          </cell>
          <cell r="DUA6">
            <v>8.1</v>
          </cell>
          <cell r="DUB6">
            <v>8.1</v>
          </cell>
          <cell r="DUC6">
            <v>8.1</v>
          </cell>
          <cell r="DUD6">
            <v>8.1</v>
          </cell>
          <cell r="DUE6">
            <v>8.1</v>
          </cell>
          <cell r="DUF6">
            <v>8.1</v>
          </cell>
          <cell r="DUG6">
            <v>8.1</v>
          </cell>
          <cell r="DUH6">
            <v>8.1</v>
          </cell>
          <cell r="DUI6">
            <v>8.1</v>
          </cell>
          <cell r="DUJ6">
            <v>8.1</v>
          </cell>
          <cell r="DUK6">
            <v>8.1</v>
          </cell>
          <cell r="DUL6">
            <v>8.1</v>
          </cell>
          <cell r="DUM6">
            <v>8.1</v>
          </cell>
          <cell r="DUN6">
            <v>8.1</v>
          </cell>
          <cell r="DUO6">
            <v>8.1</v>
          </cell>
          <cell r="DUP6">
            <v>8.1</v>
          </cell>
          <cell r="DUQ6">
            <v>8.1</v>
          </cell>
          <cell r="DUR6">
            <v>8.4</v>
          </cell>
          <cell r="DUS6">
            <v>8.4</v>
          </cell>
          <cell r="DUT6">
            <v>8.4</v>
          </cell>
          <cell r="DUU6">
            <v>8.4</v>
          </cell>
          <cell r="DUV6">
            <v>8.4</v>
          </cell>
          <cell r="DUW6">
            <v>8.4</v>
          </cell>
          <cell r="DUX6">
            <v>8.4</v>
          </cell>
          <cell r="DUY6">
            <v>8.4</v>
          </cell>
          <cell r="DUZ6">
            <v>8.4</v>
          </cell>
          <cell r="DVA6">
            <v>8.4</v>
          </cell>
          <cell r="DVB6">
            <v>8.4</v>
          </cell>
          <cell r="DVC6">
            <v>8.4</v>
          </cell>
          <cell r="DVD6">
            <v>8.4</v>
          </cell>
          <cell r="DVE6">
            <v>8.4</v>
          </cell>
          <cell r="DVF6">
            <v>8.4</v>
          </cell>
          <cell r="DVG6">
            <v>8.4</v>
          </cell>
          <cell r="DVH6">
            <v>8.4</v>
          </cell>
          <cell r="DVI6">
            <v>8.4</v>
          </cell>
          <cell r="DVJ6">
            <v>8.4</v>
          </cell>
          <cell r="DVK6">
            <v>8.4</v>
          </cell>
          <cell r="DVL6">
            <v>8.4</v>
          </cell>
          <cell r="DVM6">
            <v>8.4</v>
          </cell>
          <cell r="DVN6">
            <v>8.4</v>
          </cell>
          <cell r="DVO6">
            <v>8.4</v>
          </cell>
          <cell r="DVP6">
            <v>8.6</v>
          </cell>
          <cell r="DVQ6">
            <v>8.6</v>
          </cell>
          <cell r="DVR6">
            <v>8.6</v>
          </cell>
          <cell r="DVS6">
            <v>8.6</v>
          </cell>
          <cell r="DVT6">
            <v>8.6</v>
          </cell>
          <cell r="DVU6">
            <v>8.6</v>
          </cell>
          <cell r="DVV6">
            <v>8.6</v>
          </cell>
          <cell r="DVW6">
            <v>8.6</v>
          </cell>
          <cell r="DVX6">
            <v>8.6</v>
          </cell>
          <cell r="DVY6">
            <v>8.6</v>
          </cell>
          <cell r="DVZ6">
            <v>8.6</v>
          </cell>
          <cell r="DWA6">
            <v>8.6</v>
          </cell>
          <cell r="DWB6">
            <v>8.6</v>
          </cell>
          <cell r="DWC6">
            <v>8.6</v>
          </cell>
          <cell r="DWD6">
            <v>8.6</v>
          </cell>
          <cell r="DWE6">
            <v>8.6</v>
          </cell>
          <cell r="DWF6">
            <v>8.6</v>
          </cell>
          <cell r="DWG6">
            <v>8.6</v>
          </cell>
          <cell r="DWH6">
            <v>8.6</v>
          </cell>
          <cell r="DWI6">
            <v>8.6</v>
          </cell>
          <cell r="DWJ6">
            <v>8.6</v>
          </cell>
          <cell r="DWK6">
            <v>8.6</v>
          </cell>
          <cell r="DWL6">
            <v>8.6</v>
          </cell>
          <cell r="DWM6">
            <v>8.6</v>
          </cell>
          <cell r="DWN6">
            <v>9</v>
          </cell>
          <cell r="DWO6">
            <v>9</v>
          </cell>
          <cell r="DWP6">
            <v>9</v>
          </cell>
          <cell r="DWQ6">
            <v>9</v>
          </cell>
          <cell r="DWR6">
            <v>9</v>
          </cell>
          <cell r="DWS6">
            <v>9</v>
          </cell>
          <cell r="DWT6">
            <v>9</v>
          </cell>
          <cell r="DWU6">
            <v>9</v>
          </cell>
          <cell r="DWV6">
            <v>9</v>
          </cell>
          <cell r="DWW6">
            <v>9</v>
          </cell>
          <cell r="DWX6">
            <v>9</v>
          </cell>
          <cell r="DWY6">
            <v>9</v>
          </cell>
          <cell r="DWZ6">
            <v>9</v>
          </cell>
          <cell r="DXA6">
            <v>9</v>
          </cell>
          <cell r="DXB6">
            <v>9</v>
          </cell>
          <cell r="DXC6">
            <v>9</v>
          </cell>
          <cell r="DXD6">
            <v>9</v>
          </cell>
          <cell r="DXE6">
            <v>9</v>
          </cell>
          <cell r="DXF6">
            <v>9</v>
          </cell>
          <cell r="DXG6">
            <v>9</v>
          </cell>
          <cell r="DXH6">
            <v>9</v>
          </cell>
          <cell r="DXI6">
            <v>9</v>
          </cell>
          <cell r="DXJ6">
            <v>9</v>
          </cell>
          <cell r="DXK6">
            <v>9</v>
          </cell>
          <cell r="DXL6">
            <v>9.3000000000000007</v>
          </cell>
          <cell r="DXM6">
            <v>9.3000000000000007</v>
          </cell>
          <cell r="DXN6">
            <v>9.3000000000000007</v>
          </cell>
          <cell r="DXO6">
            <v>9.3000000000000007</v>
          </cell>
          <cell r="DXP6">
            <v>9.3000000000000007</v>
          </cell>
          <cell r="DXQ6">
            <v>9.3000000000000007</v>
          </cell>
          <cell r="DXR6">
            <v>9.3000000000000007</v>
          </cell>
          <cell r="DXS6">
            <v>9.3000000000000007</v>
          </cell>
          <cell r="DXT6">
            <v>9.3000000000000007</v>
          </cell>
          <cell r="DXU6">
            <v>9.3000000000000007</v>
          </cell>
          <cell r="DXV6">
            <v>9.3000000000000007</v>
          </cell>
          <cell r="DXW6">
            <v>9.3000000000000007</v>
          </cell>
          <cell r="DXX6">
            <v>9.3000000000000007</v>
          </cell>
          <cell r="DXY6">
            <v>9.3000000000000007</v>
          </cell>
          <cell r="DXZ6">
            <v>9.3000000000000007</v>
          </cell>
          <cell r="DYA6">
            <v>9.3000000000000007</v>
          </cell>
          <cell r="DYB6">
            <v>9.3000000000000007</v>
          </cell>
          <cell r="DYC6">
            <v>9.3000000000000007</v>
          </cell>
          <cell r="DYD6">
            <v>9.3000000000000007</v>
          </cell>
          <cell r="DYE6">
            <v>9.3000000000000007</v>
          </cell>
          <cell r="DYF6">
            <v>9.3000000000000007</v>
          </cell>
          <cell r="DYG6">
            <v>9.3000000000000007</v>
          </cell>
          <cell r="DYH6">
            <v>9.3000000000000007</v>
          </cell>
          <cell r="DYI6">
            <v>9.3000000000000007</v>
          </cell>
          <cell r="DYJ6">
            <v>9.6999999999999993</v>
          </cell>
          <cell r="DYK6">
            <v>9.6999999999999993</v>
          </cell>
          <cell r="DYL6">
            <v>9.6999999999999993</v>
          </cell>
          <cell r="DYM6">
            <v>9.6999999999999993</v>
          </cell>
          <cell r="DYN6">
            <v>9.6999999999999993</v>
          </cell>
          <cell r="DYO6">
            <v>9.6999999999999993</v>
          </cell>
          <cell r="DYP6">
            <v>9.6999999999999993</v>
          </cell>
          <cell r="DYQ6">
            <v>9.6999999999999993</v>
          </cell>
          <cell r="DYR6">
            <v>9.6999999999999993</v>
          </cell>
          <cell r="DYS6">
            <v>9.6999999999999993</v>
          </cell>
          <cell r="DYT6">
            <v>9.6999999999999993</v>
          </cell>
          <cell r="DYU6">
            <v>9.6999999999999993</v>
          </cell>
          <cell r="DYV6">
            <v>9.6999999999999993</v>
          </cell>
          <cell r="DYW6">
            <v>9.6999999999999993</v>
          </cell>
          <cell r="DYX6">
            <v>9.6999999999999993</v>
          </cell>
          <cell r="DYY6">
            <v>9.6999999999999993</v>
          </cell>
          <cell r="DYZ6">
            <v>9.6999999999999993</v>
          </cell>
          <cell r="DZA6">
            <v>9.6999999999999993</v>
          </cell>
          <cell r="DZB6">
            <v>9.6999999999999993</v>
          </cell>
          <cell r="DZC6">
            <v>9.6999999999999993</v>
          </cell>
          <cell r="DZD6">
            <v>9.6999999999999993</v>
          </cell>
          <cell r="DZE6">
            <v>9.6999999999999993</v>
          </cell>
          <cell r="DZF6">
            <v>9.6999999999999993</v>
          </cell>
          <cell r="DZG6">
            <v>9.6999999999999993</v>
          </cell>
          <cell r="DZH6">
            <v>10</v>
          </cell>
          <cell r="DZI6">
            <v>10</v>
          </cell>
          <cell r="DZJ6">
            <v>10</v>
          </cell>
          <cell r="DZK6">
            <v>10</v>
          </cell>
          <cell r="DZL6">
            <v>10</v>
          </cell>
          <cell r="DZM6">
            <v>10</v>
          </cell>
          <cell r="DZN6">
            <v>10</v>
          </cell>
          <cell r="DZO6">
            <v>10</v>
          </cell>
          <cell r="DZP6">
            <v>10</v>
          </cell>
          <cell r="DZQ6">
            <v>10</v>
          </cell>
          <cell r="DZR6">
            <v>10</v>
          </cell>
          <cell r="DZS6">
            <v>10</v>
          </cell>
          <cell r="DZT6">
            <v>10</v>
          </cell>
          <cell r="DZU6">
            <v>10</v>
          </cell>
          <cell r="DZV6">
            <v>10</v>
          </cell>
          <cell r="DZW6">
            <v>10</v>
          </cell>
          <cell r="DZX6">
            <v>10</v>
          </cell>
          <cell r="DZY6">
            <v>10</v>
          </cell>
          <cell r="DZZ6">
            <v>10</v>
          </cell>
          <cell r="EAA6">
            <v>10</v>
          </cell>
          <cell r="EAB6">
            <v>10</v>
          </cell>
          <cell r="EAC6">
            <v>10</v>
          </cell>
          <cell r="EAD6">
            <v>10</v>
          </cell>
          <cell r="EAE6">
            <v>10</v>
          </cell>
          <cell r="EAF6">
            <v>10.4</v>
          </cell>
          <cell r="EAG6">
            <v>10.4</v>
          </cell>
          <cell r="EAH6">
            <v>10.4</v>
          </cell>
          <cell r="EAI6">
            <v>10.4</v>
          </cell>
          <cell r="EAJ6">
            <v>10.4</v>
          </cell>
          <cell r="EAK6">
            <v>10.4</v>
          </cell>
          <cell r="EAL6">
            <v>10.4</v>
          </cell>
          <cell r="EAM6">
            <v>10.4</v>
          </cell>
          <cell r="EAN6">
            <v>10.4</v>
          </cell>
          <cell r="EAO6">
            <v>10.4</v>
          </cell>
          <cell r="EAP6">
            <v>10.4</v>
          </cell>
          <cell r="EAQ6">
            <v>10.4</v>
          </cell>
          <cell r="EAR6">
            <v>10.4</v>
          </cell>
          <cell r="EAS6">
            <v>10.4</v>
          </cell>
          <cell r="EAT6">
            <v>10.4</v>
          </cell>
          <cell r="EAU6">
            <v>10.4</v>
          </cell>
          <cell r="EAV6">
            <v>10.4</v>
          </cell>
          <cell r="EAW6">
            <v>10.4</v>
          </cell>
          <cell r="EAX6">
            <v>10.4</v>
          </cell>
          <cell r="EAY6">
            <v>10.4</v>
          </cell>
          <cell r="EAZ6">
            <v>10.4</v>
          </cell>
          <cell r="EBA6">
            <v>10.4</v>
          </cell>
          <cell r="EBB6">
            <v>10.4</v>
          </cell>
          <cell r="EBC6">
            <v>10.4</v>
          </cell>
          <cell r="EBD6">
            <v>10.7</v>
          </cell>
          <cell r="EBE6">
            <v>10.7</v>
          </cell>
          <cell r="EBF6">
            <v>10.7</v>
          </cell>
          <cell r="EBG6">
            <v>10.7</v>
          </cell>
          <cell r="EBH6">
            <v>10.7</v>
          </cell>
          <cell r="EBI6">
            <v>10.7</v>
          </cell>
          <cell r="EBJ6">
            <v>10.7</v>
          </cell>
          <cell r="EBK6">
            <v>10.7</v>
          </cell>
          <cell r="EBL6">
            <v>10.7</v>
          </cell>
          <cell r="EBM6">
            <v>10.7</v>
          </cell>
          <cell r="EBN6">
            <v>10.7</v>
          </cell>
          <cell r="EBO6">
            <v>10.7</v>
          </cell>
          <cell r="EBP6">
            <v>10.7</v>
          </cell>
          <cell r="EBQ6">
            <v>10.7</v>
          </cell>
          <cell r="EBR6">
            <v>10.7</v>
          </cell>
          <cell r="EBS6">
            <v>10.7</v>
          </cell>
          <cell r="EBT6">
            <v>10.7</v>
          </cell>
          <cell r="EBU6">
            <v>10.7</v>
          </cell>
          <cell r="EBV6">
            <v>10.7</v>
          </cell>
          <cell r="EBW6">
            <v>10.7</v>
          </cell>
          <cell r="EBX6">
            <v>10.7</v>
          </cell>
          <cell r="EBY6">
            <v>10.7</v>
          </cell>
          <cell r="EBZ6">
            <v>10.7</v>
          </cell>
          <cell r="ECA6">
            <v>10.7</v>
          </cell>
          <cell r="ECB6">
            <v>10.9</v>
          </cell>
          <cell r="ECC6">
            <v>10.9</v>
          </cell>
          <cell r="ECD6">
            <v>10.9</v>
          </cell>
          <cell r="ECE6">
            <v>10.9</v>
          </cell>
          <cell r="ECF6">
            <v>10.9</v>
          </cell>
          <cell r="ECG6">
            <v>10.9</v>
          </cell>
          <cell r="ECH6">
            <v>10.9</v>
          </cell>
          <cell r="ECI6">
            <v>10.9</v>
          </cell>
          <cell r="ECJ6">
            <v>10.9</v>
          </cell>
          <cell r="ECK6">
            <v>10.9</v>
          </cell>
          <cell r="ECL6">
            <v>10.9</v>
          </cell>
          <cell r="ECM6">
            <v>10.9</v>
          </cell>
          <cell r="ECN6">
            <v>10.9</v>
          </cell>
          <cell r="ECO6">
            <v>10.9</v>
          </cell>
          <cell r="ECP6">
            <v>10.9</v>
          </cell>
          <cell r="ECQ6">
            <v>10.9</v>
          </cell>
          <cell r="ECR6">
            <v>10.9</v>
          </cell>
          <cell r="ECS6">
            <v>10.9</v>
          </cell>
          <cell r="ECT6">
            <v>10.9</v>
          </cell>
          <cell r="ECU6">
            <v>10.9</v>
          </cell>
          <cell r="ECV6">
            <v>10.9</v>
          </cell>
          <cell r="ECW6">
            <v>10.9</v>
          </cell>
          <cell r="ECX6">
            <v>10.9</v>
          </cell>
          <cell r="ECY6">
            <v>10.9</v>
          </cell>
          <cell r="ECZ6">
            <v>11</v>
          </cell>
          <cell r="EDA6">
            <v>11</v>
          </cell>
          <cell r="EDB6">
            <v>11</v>
          </cell>
          <cell r="EDC6">
            <v>11</v>
          </cell>
          <cell r="EDD6">
            <v>11</v>
          </cell>
          <cell r="EDE6">
            <v>11</v>
          </cell>
          <cell r="EDF6">
            <v>11</v>
          </cell>
          <cell r="EDG6">
            <v>11</v>
          </cell>
          <cell r="EDH6">
            <v>11</v>
          </cell>
          <cell r="EDI6">
            <v>11</v>
          </cell>
          <cell r="EDJ6">
            <v>11</v>
          </cell>
          <cell r="EDK6">
            <v>11</v>
          </cell>
          <cell r="EDL6">
            <v>11</v>
          </cell>
          <cell r="EDM6">
            <v>11</v>
          </cell>
          <cell r="EDN6">
            <v>11</v>
          </cell>
          <cell r="EDO6">
            <v>11</v>
          </cell>
          <cell r="EDP6">
            <v>11</v>
          </cell>
          <cell r="EDQ6">
            <v>11</v>
          </cell>
          <cell r="EDR6">
            <v>11</v>
          </cell>
          <cell r="EDS6">
            <v>11</v>
          </cell>
          <cell r="EDT6">
            <v>11</v>
          </cell>
          <cell r="EDU6">
            <v>11</v>
          </cell>
          <cell r="EDV6">
            <v>11</v>
          </cell>
          <cell r="EDW6">
            <v>11</v>
          </cell>
          <cell r="EDX6">
            <v>11.1</v>
          </cell>
          <cell r="EDY6">
            <v>11.1</v>
          </cell>
          <cell r="EDZ6">
            <v>11.1</v>
          </cell>
          <cell r="EEA6">
            <v>11.1</v>
          </cell>
          <cell r="EEB6">
            <v>11.1</v>
          </cell>
          <cell r="EEC6">
            <v>11.1</v>
          </cell>
          <cell r="EED6">
            <v>11.1</v>
          </cell>
          <cell r="EEE6">
            <v>11.1</v>
          </cell>
          <cell r="EEF6">
            <v>11.1</v>
          </cell>
          <cell r="EEG6">
            <v>11.1</v>
          </cell>
          <cell r="EEH6">
            <v>11.1</v>
          </cell>
          <cell r="EEI6">
            <v>11.1</v>
          </cell>
          <cell r="EEJ6">
            <v>11.1</v>
          </cell>
          <cell r="EEK6">
            <v>11.1</v>
          </cell>
          <cell r="EEL6">
            <v>11.1</v>
          </cell>
          <cell r="EEM6">
            <v>11.1</v>
          </cell>
          <cell r="EEN6">
            <v>11.1</v>
          </cell>
          <cell r="EEO6">
            <v>11.1</v>
          </cell>
          <cell r="EEP6">
            <v>11.1</v>
          </cell>
          <cell r="EEQ6">
            <v>11.1</v>
          </cell>
          <cell r="EER6">
            <v>11.1</v>
          </cell>
          <cell r="EES6">
            <v>11.1</v>
          </cell>
          <cell r="EET6">
            <v>11.1</v>
          </cell>
          <cell r="EEU6">
            <v>11.1</v>
          </cell>
          <cell r="EEV6">
            <v>11.1</v>
          </cell>
          <cell r="EEW6">
            <v>11.1</v>
          </cell>
          <cell r="EEX6">
            <v>11.1</v>
          </cell>
          <cell r="EEY6">
            <v>11.1</v>
          </cell>
          <cell r="EEZ6">
            <v>11.1</v>
          </cell>
          <cell r="EFA6">
            <v>11.1</v>
          </cell>
          <cell r="EFB6">
            <v>11.1</v>
          </cell>
          <cell r="EFC6">
            <v>11.1</v>
          </cell>
          <cell r="EFD6">
            <v>11.1</v>
          </cell>
          <cell r="EFE6">
            <v>11.1</v>
          </cell>
          <cell r="EFF6">
            <v>11.1</v>
          </cell>
          <cell r="EFG6">
            <v>11.1</v>
          </cell>
          <cell r="EFH6">
            <v>11.1</v>
          </cell>
          <cell r="EFI6">
            <v>11.1</v>
          </cell>
          <cell r="EFJ6">
            <v>11.1</v>
          </cell>
          <cell r="EFK6">
            <v>11.1</v>
          </cell>
          <cell r="EFL6">
            <v>11.1</v>
          </cell>
          <cell r="EFM6">
            <v>11.1</v>
          </cell>
          <cell r="EFN6">
            <v>11.1</v>
          </cell>
          <cell r="EFO6">
            <v>11.1</v>
          </cell>
          <cell r="EFP6">
            <v>11.1</v>
          </cell>
          <cell r="EFQ6">
            <v>11.1</v>
          </cell>
          <cell r="EFR6">
            <v>11.1</v>
          </cell>
          <cell r="EFS6">
            <v>11.1</v>
          </cell>
          <cell r="EFT6">
            <v>11</v>
          </cell>
          <cell r="EFU6">
            <v>11</v>
          </cell>
          <cell r="EFV6">
            <v>11</v>
          </cell>
          <cell r="EFW6">
            <v>11</v>
          </cell>
          <cell r="EFX6">
            <v>11</v>
          </cell>
          <cell r="EFY6">
            <v>11</v>
          </cell>
          <cell r="EFZ6">
            <v>11</v>
          </cell>
          <cell r="EGA6">
            <v>11</v>
          </cell>
          <cell r="EGB6">
            <v>11</v>
          </cell>
          <cell r="EGC6">
            <v>11</v>
          </cell>
          <cell r="EGD6">
            <v>11</v>
          </cell>
          <cell r="EGE6">
            <v>11</v>
          </cell>
          <cell r="EGF6">
            <v>11</v>
          </cell>
          <cell r="EGG6">
            <v>11</v>
          </cell>
          <cell r="EGH6">
            <v>11</v>
          </cell>
          <cell r="EGI6">
            <v>11</v>
          </cell>
          <cell r="EGJ6">
            <v>11</v>
          </cell>
          <cell r="EGK6">
            <v>11</v>
          </cell>
          <cell r="EGL6">
            <v>11</v>
          </cell>
          <cell r="EGM6">
            <v>11</v>
          </cell>
          <cell r="EGN6">
            <v>11</v>
          </cell>
          <cell r="EGO6">
            <v>11</v>
          </cell>
          <cell r="EGP6">
            <v>11</v>
          </cell>
          <cell r="EGQ6">
            <v>11</v>
          </cell>
          <cell r="EGR6">
            <v>10.9</v>
          </cell>
          <cell r="EGS6">
            <v>10.9</v>
          </cell>
          <cell r="EGT6">
            <v>10.9</v>
          </cell>
          <cell r="EGU6">
            <v>10.9</v>
          </cell>
          <cell r="EGV6">
            <v>10.9</v>
          </cell>
          <cell r="EGW6">
            <v>10.9</v>
          </cell>
          <cell r="EGX6">
            <v>10.9</v>
          </cell>
          <cell r="EGY6">
            <v>10.9</v>
          </cell>
          <cell r="EGZ6">
            <v>10.9</v>
          </cell>
          <cell r="EHA6">
            <v>10.9</v>
          </cell>
          <cell r="EHB6">
            <v>10.9</v>
          </cell>
          <cell r="EHC6">
            <v>10.9</v>
          </cell>
          <cell r="EHD6">
            <v>10.9</v>
          </cell>
          <cell r="EHE6">
            <v>10.9</v>
          </cell>
          <cell r="EHF6">
            <v>10.9</v>
          </cell>
          <cell r="EHG6">
            <v>10.9</v>
          </cell>
          <cell r="EHH6">
            <v>10.9</v>
          </cell>
          <cell r="EHI6">
            <v>10.9</v>
          </cell>
          <cell r="EHJ6">
            <v>10.9</v>
          </cell>
          <cell r="EHK6">
            <v>10.9</v>
          </cell>
          <cell r="EHL6">
            <v>10.9</v>
          </cell>
          <cell r="EHM6">
            <v>10.9</v>
          </cell>
          <cell r="EHN6">
            <v>10.9</v>
          </cell>
          <cell r="EHO6">
            <v>10.9</v>
          </cell>
          <cell r="EHP6">
            <v>10.7</v>
          </cell>
          <cell r="EHQ6">
            <v>10.7</v>
          </cell>
          <cell r="EHR6">
            <v>10.7</v>
          </cell>
          <cell r="EHS6">
            <v>10.7</v>
          </cell>
          <cell r="EHT6">
            <v>10.7</v>
          </cell>
          <cell r="EHU6">
            <v>10.7</v>
          </cell>
          <cell r="EHV6">
            <v>10.7</v>
          </cell>
          <cell r="EHW6">
            <v>10.7</v>
          </cell>
          <cell r="EHX6">
            <v>10.7</v>
          </cell>
          <cell r="EHY6">
            <v>10.7</v>
          </cell>
          <cell r="EHZ6">
            <v>10.7</v>
          </cell>
          <cell r="EIA6">
            <v>10.7</v>
          </cell>
          <cell r="EIB6">
            <v>10.7</v>
          </cell>
          <cell r="EIC6">
            <v>10.7</v>
          </cell>
          <cell r="EID6">
            <v>10.7</v>
          </cell>
          <cell r="EIE6">
            <v>10.7</v>
          </cell>
          <cell r="EIF6">
            <v>10.7</v>
          </cell>
          <cell r="EIG6">
            <v>10.7</v>
          </cell>
          <cell r="EIH6">
            <v>10.7</v>
          </cell>
          <cell r="EII6">
            <v>10.7</v>
          </cell>
          <cell r="EIJ6">
            <v>10.7</v>
          </cell>
          <cell r="EIK6">
            <v>10.7</v>
          </cell>
          <cell r="EIL6">
            <v>10.7</v>
          </cell>
          <cell r="EIM6">
            <v>10.7</v>
          </cell>
          <cell r="EIN6">
            <v>10.6</v>
          </cell>
          <cell r="HPK6">
            <v>15.1</v>
          </cell>
          <cell r="HPL6">
            <v>14.9</v>
          </cell>
          <cell r="KVK6">
            <v>6.6</v>
          </cell>
          <cell r="KVL6">
            <v>6.6</v>
          </cell>
          <cell r="LYA6">
            <v>5.7</v>
          </cell>
        </row>
        <row r="7">
          <cell r="D7">
            <v>-2.5</v>
          </cell>
          <cell r="BBO7">
            <v>2.8</v>
          </cell>
          <cell r="BBP7">
            <v>-3.2</v>
          </cell>
          <cell r="BBQ7">
            <v>-3.6</v>
          </cell>
          <cell r="BBR7">
            <v>-3.3</v>
          </cell>
          <cell r="BBS7">
            <v>-3.6</v>
          </cell>
          <cell r="BBT7">
            <v>-4.3</v>
          </cell>
          <cell r="BBU7">
            <v>-4.7</v>
          </cell>
          <cell r="BBV7">
            <v>-4.9000000000000004</v>
          </cell>
          <cell r="BBW7">
            <v>-4.7</v>
          </cell>
          <cell r="BBX7">
            <v>-2.8</v>
          </cell>
          <cell r="BBY7">
            <v>0.1</v>
          </cell>
          <cell r="BBZ7">
            <v>0.1</v>
          </cell>
          <cell r="BCA7">
            <v>0.9</v>
          </cell>
          <cell r="BCB7">
            <v>1.7</v>
          </cell>
          <cell r="BCC7">
            <v>1.2</v>
          </cell>
          <cell r="BCD7">
            <v>-0.2</v>
          </cell>
          <cell r="BCE7">
            <v>-0.5</v>
          </cell>
          <cell r="BCF7">
            <v>-0.6</v>
          </cell>
          <cell r="BCG7">
            <v>-0.9</v>
          </cell>
          <cell r="BCH7">
            <v>-1.9</v>
          </cell>
          <cell r="BCI7">
            <v>-1.9</v>
          </cell>
          <cell r="BCJ7">
            <v>-2.1</v>
          </cell>
          <cell r="BCK7">
            <v>-2.5</v>
          </cell>
          <cell r="BCL7">
            <v>-2.4</v>
          </cell>
          <cell r="BCM7">
            <v>-1.8</v>
          </cell>
          <cell r="BCN7">
            <v>-1.6</v>
          </cell>
          <cell r="BCO7">
            <v>-1.4</v>
          </cell>
          <cell r="BCP7">
            <v>-1.5</v>
          </cell>
          <cell r="BCQ7">
            <v>-2.8</v>
          </cell>
          <cell r="BCR7">
            <v>-2.9</v>
          </cell>
          <cell r="BCS7">
            <v>-4.5</v>
          </cell>
          <cell r="BCT7">
            <v>-3.7</v>
          </cell>
          <cell r="BCU7">
            <v>-2.7</v>
          </cell>
          <cell r="BCV7">
            <v>-2.5</v>
          </cell>
          <cell r="BCW7">
            <v>-1.9</v>
          </cell>
          <cell r="BCX7">
            <v>-1.5</v>
          </cell>
          <cell r="BCY7">
            <v>-0.6</v>
          </cell>
          <cell r="BCZ7">
            <v>0.1</v>
          </cell>
          <cell r="BDA7">
            <v>1</v>
          </cell>
          <cell r="BDB7">
            <v>1</v>
          </cell>
          <cell r="BDC7">
            <v>0.8</v>
          </cell>
          <cell r="BDD7">
            <v>0.7</v>
          </cell>
          <cell r="BDE7">
            <v>-0.5</v>
          </cell>
          <cell r="BDF7">
            <v>-2.4</v>
          </cell>
          <cell r="BDG7">
            <v>-3</v>
          </cell>
          <cell r="BDH7">
            <v>-3.5</v>
          </cell>
          <cell r="BDI7">
            <v>-4.8</v>
          </cell>
          <cell r="BDJ7">
            <v>-6.1</v>
          </cell>
          <cell r="BDK7">
            <v>-6.4</v>
          </cell>
          <cell r="BDL7">
            <v>-7.3</v>
          </cell>
          <cell r="BDM7">
            <v>-7.2</v>
          </cell>
          <cell r="BDN7">
            <v>-6.8</v>
          </cell>
          <cell r="BDO7">
            <v>-5.8</v>
          </cell>
          <cell r="BDP7">
            <v>-5.0999999999999996</v>
          </cell>
          <cell r="BDQ7">
            <v>-4.3</v>
          </cell>
          <cell r="BDR7">
            <v>-3.4</v>
          </cell>
          <cell r="BDS7">
            <v>-3.1</v>
          </cell>
          <cell r="BDT7">
            <v>-2.8</v>
          </cell>
          <cell r="BDU7">
            <v>-2.9</v>
          </cell>
          <cell r="BDV7">
            <v>-2.7</v>
          </cell>
          <cell r="BDW7">
            <v>-2.2999999999999998</v>
          </cell>
          <cell r="BDX7">
            <v>-2.2000000000000002</v>
          </cell>
          <cell r="BDY7">
            <v>-2.1</v>
          </cell>
          <cell r="BDZ7">
            <v>-2.2000000000000002</v>
          </cell>
          <cell r="BEA7">
            <v>-2.4</v>
          </cell>
          <cell r="BEB7">
            <v>-3</v>
          </cell>
          <cell r="BEC7">
            <v>-3.5</v>
          </cell>
          <cell r="BED7">
            <v>-4.2</v>
          </cell>
          <cell r="BEE7">
            <v>-4.2</v>
          </cell>
          <cell r="BEF7">
            <v>-4.4000000000000004</v>
          </cell>
          <cell r="BEG7">
            <v>-4.7</v>
          </cell>
          <cell r="BEH7">
            <v>-5.8</v>
          </cell>
          <cell r="BEI7">
            <v>-7.4</v>
          </cell>
          <cell r="BEJ7">
            <v>-8.9</v>
          </cell>
          <cell r="BEK7">
            <v>-9.5</v>
          </cell>
          <cell r="BEL7">
            <v>-9</v>
          </cell>
          <cell r="BEM7">
            <v>-7.8</v>
          </cell>
          <cell r="BEN7">
            <v>-9.4</v>
          </cell>
          <cell r="BEO7">
            <v>-9.3000000000000007</v>
          </cell>
          <cell r="BEP7">
            <v>-8.5</v>
          </cell>
          <cell r="BEQ7">
            <v>-7.8</v>
          </cell>
          <cell r="BER7">
            <v>-6.8</v>
          </cell>
          <cell r="BES7">
            <v>-5.5</v>
          </cell>
          <cell r="BET7">
            <v>-4.3</v>
          </cell>
          <cell r="BEU7">
            <v>-3.4</v>
          </cell>
          <cell r="BEV7">
            <v>-2.7</v>
          </cell>
          <cell r="BEW7">
            <v>-2.4</v>
          </cell>
          <cell r="BEX7">
            <v>-2.2999999999999998</v>
          </cell>
          <cell r="BEY7">
            <v>-2.8</v>
          </cell>
          <cell r="BEZ7">
            <v>-3.1</v>
          </cell>
          <cell r="BFA7">
            <v>-3.7</v>
          </cell>
          <cell r="BFB7">
            <v>-4.0999999999999996</v>
          </cell>
          <cell r="BFC7">
            <v>-4.3</v>
          </cell>
          <cell r="BFD7">
            <v>-4.3</v>
          </cell>
          <cell r="BFE7">
            <v>-4.7</v>
          </cell>
          <cell r="BFF7">
            <v>-6.5</v>
          </cell>
          <cell r="BFG7">
            <v>-8.1999999999999993</v>
          </cell>
          <cell r="BFH7">
            <v>-9.4</v>
          </cell>
          <cell r="BFI7">
            <v>-10.6</v>
          </cell>
          <cell r="BFJ7">
            <v>-11.2</v>
          </cell>
          <cell r="BFK7">
            <v>-12.6</v>
          </cell>
          <cell r="BFL7">
            <v>-12.8</v>
          </cell>
          <cell r="BFM7">
            <v>-13.2</v>
          </cell>
          <cell r="BFN7">
            <v>-13.3</v>
          </cell>
          <cell r="BFO7">
            <v>-13.8</v>
          </cell>
          <cell r="BFP7">
            <v>-12.4</v>
          </cell>
          <cell r="BFQ7">
            <v>-10.4</v>
          </cell>
          <cell r="BFR7">
            <v>-7.4</v>
          </cell>
          <cell r="BFS7">
            <v>-4.7</v>
          </cell>
          <cell r="BFT7">
            <v>-4</v>
          </cell>
          <cell r="BFU7">
            <v>-3.4</v>
          </cell>
          <cell r="BFV7">
            <v>-3.1</v>
          </cell>
          <cell r="BFW7">
            <v>-2.9</v>
          </cell>
          <cell r="BFX7">
            <v>-3</v>
          </cell>
          <cell r="BFY7">
            <v>-3.9</v>
          </cell>
          <cell r="BFZ7">
            <v>-5.3</v>
          </cell>
          <cell r="BGA7">
            <v>-6.3</v>
          </cell>
          <cell r="BGB7">
            <v>-7.1</v>
          </cell>
          <cell r="BGC7">
            <v>-8.6</v>
          </cell>
          <cell r="BGD7">
            <v>-8.4</v>
          </cell>
          <cell r="BGE7">
            <v>-6.9</v>
          </cell>
          <cell r="BGF7">
            <v>-5.8</v>
          </cell>
          <cell r="BGG7">
            <v>-5.6</v>
          </cell>
          <cell r="BGH7">
            <v>-4.7</v>
          </cell>
          <cell r="BGI7">
            <v>-4.2</v>
          </cell>
          <cell r="BGJ7">
            <v>-3.9</v>
          </cell>
          <cell r="BGK7">
            <v>-3.7</v>
          </cell>
          <cell r="BGL7">
            <v>-3.9</v>
          </cell>
          <cell r="BGM7">
            <v>-3.8</v>
          </cell>
          <cell r="BGN7">
            <v>-2.9</v>
          </cell>
          <cell r="BGO7">
            <v>-0.3</v>
          </cell>
          <cell r="BGP7">
            <v>0.9</v>
          </cell>
          <cell r="BGQ7">
            <v>1.1000000000000001</v>
          </cell>
          <cell r="BGR7">
            <v>1.4</v>
          </cell>
          <cell r="BGS7">
            <v>1.6</v>
          </cell>
          <cell r="BGT7">
            <v>1.9</v>
          </cell>
          <cell r="BGU7">
            <v>0.4</v>
          </cell>
          <cell r="BGV7">
            <v>-0.4</v>
          </cell>
          <cell r="BGW7">
            <v>-1.2</v>
          </cell>
          <cell r="BGX7">
            <v>-1.9</v>
          </cell>
          <cell r="BGY7">
            <v>-3.3</v>
          </cell>
          <cell r="BGZ7">
            <v>-3.9</v>
          </cell>
          <cell r="BHA7">
            <v>-3.6</v>
          </cell>
          <cell r="BHB7">
            <v>-3.1</v>
          </cell>
          <cell r="BHC7">
            <v>-3.2</v>
          </cell>
          <cell r="BHD7">
            <v>-3.8</v>
          </cell>
          <cell r="BHE7">
            <v>-7</v>
          </cell>
          <cell r="BHF7">
            <v>-8.6999999999999993</v>
          </cell>
          <cell r="BHG7">
            <v>-9.1999999999999993</v>
          </cell>
          <cell r="BHH7">
            <v>-10.8</v>
          </cell>
          <cell r="BHI7">
            <v>-12.1</v>
          </cell>
          <cell r="BHJ7">
            <v>-12.9</v>
          </cell>
          <cell r="BHK7">
            <v>-12.4</v>
          </cell>
          <cell r="BHL7">
            <v>-9.6999999999999993</v>
          </cell>
          <cell r="BHM7">
            <v>-4.0999999999999996</v>
          </cell>
          <cell r="BHN7">
            <v>-1.3</v>
          </cell>
          <cell r="BHO7">
            <v>-1</v>
          </cell>
          <cell r="BHP7">
            <v>0</v>
          </cell>
          <cell r="BHQ7">
            <v>0.2</v>
          </cell>
          <cell r="BHR7">
            <v>0.5</v>
          </cell>
          <cell r="BHS7">
            <v>0.6</v>
          </cell>
          <cell r="BHT7">
            <v>0</v>
          </cell>
          <cell r="BHU7">
            <v>0</v>
          </cell>
          <cell r="BHV7">
            <v>-2.7</v>
          </cell>
          <cell r="BHW7">
            <v>-3.7</v>
          </cell>
          <cell r="BHX7">
            <v>-5.0999999999999996</v>
          </cell>
          <cell r="BHY7">
            <v>-6</v>
          </cell>
          <cell r="BHZ7">
            <v>-6.9</v>
          </cell>
          <cell r="BIA7">
            <v>-7.6</v>
          </cell>
          <cell r="BIB7">
            <v>-7.8</v>
          </cell>
          <cell r="BIC7">
            <v>-6.7</v>
          </cell>
          <cell r="BID7">
            <v>-5.7</v>
          </cell>
          <cell r="BIE7">
            <v>-5.4</v>
          </cell>
          <cell r="BIF7">
            <v>-5.2</v>
          </cell>
          <cell r="BIG7">
            <v>-4.7</v>
          </cell>
          <cell r="BIH7">
            <v>-4.5999999999999996</v>
          </cell>
          <cell r="BII7">
            <v>-4.5999999999999996</v>
          </cell>
          <cell r="BIJ7">
            <v>-3.3</v>
          </cell>
          <cell r="BIK7">
            <v>-1.7</v>
          </cell>
          <cell r="BIL7">
            <v>-0.1</v>
          </cell>
          <cell r="BIM7">
            <v>0.7</v>
          </cell>
          <cell r="BIN7">
            <v>1</v>
          </cell>
          <cell r="BIO7">
            <v>1.4</v>
          </cell>
          <cell r="BIP7">
            <v>1.6</v>
          </cell>
          <cell r="BIQ7">
            <v>1.4</v>
          </cell>
          <cell r="BIR7">
            <v>1.3</v>
          </cell>
          <cell r="BIS7">
            <v>0.1</v>
          </cell>
          <cell r="BIT7">
            <v>-1.1000000000000001</v>
          </cell>
          <cell r="BIU7">
            <v>-1.7</v>
          </cell>
          <cell r="BIV7">
            <v>-1.5</v>
          </cell>
          <cell r="BIW7">
            <v>-1.4</v>
          </cell>
          <cell r="BIX7">
            <v>-1.6</v>
          </cell>
          <cell r="BIY7">
            <v>-2</v>
          </cell>
          <cell r="BIZ7">
            <v>-2</v>
          </cell>
          <cell r="BJA7">
            <v>-1.9</v>
          </cell>
          <cell r="BJB7">
            <v>-2</v>
          </cell>
          <cell r="BJC7">
            <v>-2.2000000000000002</v>
          </cell>
          <cell r="BJD7">
            <v>-2</v>
          </cell>
          <cell r="BJE7">
            <v>-1.8</v>
          </cell>
          <cell r="BJF7">
            <v>-1.9</v>
          </cell>
          <cell r="BJG7">
            <v>-1.7</v>
          </cell>
          <cell r="BJH7">
            <v>-1.4</v>
          </cell>
          <cell r="BJI7">
            <v>-0.9</v>
          </cell>
          <cell r="BJJ7">
            <v>-0.3</v>
          </cell>
          <cell r="BJK7">
            <v>0.3</v>
          </cell>
          <cell r="BJL7">
            <v>0.9</v>
          </cell>
          <cell r="BJM7">
            <v>1</v>
          </cell>
          <cell r="BJN7">
            <v>0.7</v>
          </cell>
          <cell r="BJO7">
            <v>0.2</v>
          </cell>
          <cell r="BJP7">
            <v>-0.6</v>
          </cell>
          <cell r="BJQ7">
            <v>-1</v>
          </cell>
          <cell r="BJR7">
            <v>-1.2</v>
          </cell>
          <cell r="BJS7">
            <v>-1.4</v>
          </cell>
          <cell r="BJT7">
            <v>-1.4</v>
          </cell>
          <cell r="BJU7">
            <v>-1.6</v>
          </cell>
          <cell r="BJV7">
            <v>-1.8</v>
          </cell>
          <cell r="BJW7">
            <v>-2</v>
          </cell>
          <cell r="BJX7">
            <v>-2.2999999999999998</v>
          </cell>
          <cell r="BJY7">
            <v>-2.4</v>
          </cell>
          <cell r="BJZ7">
            <v>-2.8</v>
          </cell>
          <cell r="BKA7">
            <v>-3.2</v>
          </cell>
          <cell r="BKB7">
            <v>-3.6</v>
          </cell>
          <cell r="BKC7">
            <v>-3.8</v>
          </cell>
          <cell r="BKD7">
            <v>-4.2</v>
          </cell>
          <cell r="BKE7">
            <v>-4.3</v>
          </cell>
          <cell r="BKF7">
            <v>-4</v>
          </cell>
          <cell r="BKG7">
            <v>-3.6</v>
          </cell>
          <cell r="BKH7">
            <v>-3.3</v>
          </cell>
          <cell r="BKI7">
            <v>-3.2</v>
          </cell>
          <cell r="BKJ7">
            <v>-3.1</v>
          </cell>
          <cell r="BKK7">
            <v>-2.2000000000000002</v>
          </cell>
          <cell r="BKL7">
            <v>-2.1</v>
          </cell>
          <cell r="BKM7">
            <v>-2.6</v>
          </cell>
          <cell r="BKN7">
            <v>-3</v>
          </cell>
          <cell r="BKO7">
            <v>-3.5</v>
          </cell>
          <cell r="BKP7">
            <v>-4.4000000000000004</v>
          </cell>
          <cell r="BKQ7">
            <v>-5.0999999999999996</v>
          </cell>
          <cell r="BKR7">
            <v>-5.9</v>
          </cell>
          <cell r="BKS7">
            <v>-7</v>
          </cell>
          <cell r="BKT7">
            <v>-5.9</v>
          </cell>
          <cell r="BKU7">
            <v>-5.0999999999999996</v>
          </cell>
          <cell r="BKV7">
            <v>-5.6</v>
          </cell>
          <cell r="BKW7">
            <v>-5.9</v>
          </cell>
          <cell r="BKX7">
            <v>-5.9</v>
          </cell>
          <cell r="BKY7">
            <v>-6.2</v>
          </cell>
          <cell r="BKZ7">
            <v>-7.4</v>
          </cell>
          <cell r="BLA7">
            <v>-7.9</v>
          </cell>
          <cell r="BLB7">
            <v>-8.6</v>
          </cell>
          <cell r="BLC7">
            <v>-8.8000000000000007</v>
          </cell>
          <cell r="BLD7">
            <v>-7.7</v>
          </cell>
          <cell r="BLE7">
            <v>-6.7</v>
          </cell>
          <cell r="BLF7">
            <v>-5.8</v>
          </cell>
          <cell r="BLG7">
            <v>-5.7</v>
          </cell>
          <cell r="BLH7">
            <v>-5</v>
          </cell>
          <cell r="BLI7">
            <v>-4.5</v>
          </cell>
          <cell r="BLJ7">
            <v>-4.0999999999999996</v>
          </cell>
          <cell r="BLK7">
            <v>-3.8</v>
          </cell>
          <cell r="BLL7">
            <v>-3.9</v>
          </cell>
          <cell r="BLM7">
            <v>-4.5</v>
          </cell>
          <cell r="BLN7">
            <v>-6</v>
          </cell>
          <cell r="BLO7">
            <v>-7.8</v>
          </cell>
          <cell r="BLP7">
            <v>-8.8000000000000007</v>
          </cell>
          <cell r="BLQ7">
            <v>-9.3000000000000007</v>
          </cell>
          <cell r="BLR7">
            <v>-8.4</v>
          </cell>
          <cell r="BLS7">
            <v>-8.8000000000000007</v>
          </cell>
          <cell r="BLT7">
            <v>-9.6</v>
          </cell>
          <cell r="BLU7">
            <v>-11.1</v>
          </cell>
          <cell r="BLV7">
            <v>-11.8</v>
          </cell>
          <cell r="BLW7">
            <v>-12</v>
          </cell>
          <cell r="BLX7">
            <v>-11.4</v>
          </cell>
          <cell r="BLY7">
            <v>-9.4</v>
          </cell>
          <cell r="BLZ7">
            <v>-8</v>
          </cell>
          <cell r="BMA7">
            <v>-7.2</v>
          </cell>
          <cell r="BMB7">
            <v>-5.5</v>
          </cell>
          <cell r="BMC7">
            <v>-2.2000000000000002</v>
          </cell>
          <cell r="BMD7">
            <v>-1.8</v>
          </cell>
          <cell r="BME7">
            <v>-0.9</v>
          </cell>
          <cell r="BMF7">
            <v>-0.3</v>
          </cell>
          <cell r="BMG7">
            <v>-0.1</v>
          </cell>
          <cell r="BMH7">
            <v>0.5</v>
          </cell>
          <cell r="BMI7">
            <v>0.2</v>
          </cell>
          <cell r="BMJ7">
            <v>0</v>
          </cell>
          <cell r="BMK7">
            <v>-0.3</v>
          </cell>
          <cell r="BML7">
            <v>-0.5</v>
          </cell>
          <cell r="BMM7">
            <v>-0.6</v>
          </cell>
          <cell r="BMN7">
            <v>-1.2</v>
          </cell>
          <cell r="BMO7">
            <v>-1.6</v>
          </cell>
          <cell r="BMP7">
            <v>-1.7</v>
          </cell>
          <cell r="BMQ7">
            <v>-2</v>
          </cell>
          <cell r="BMR7">
            <v>-2.2000000000000002</v>
          </cell>
          <cell r="BMS7">
            <v>-2.4</v>
          </cell>
          <cell r="BMT7">
            <v>-2.7</v>
          </cell>
          <cell r="BMU7">
            <v>-2.7</v>
          </cell>
          <cell r="BMV7">
            <v>-2.8</v>
          </cell>
          <cell r="BMW7">
            <v>-2.9</v>
          </cell>
          <cell r="BMX7">
            <v>-2.9</v>
          </cell>
          <cell r="BMY7">
            <v>-2.8</v>
          </cell>
          <cell r="BMZ7">
            <v>-2.5</v>
          </cell>
          <cell r="BNA7">
            <v>-1.8</v>
          </cell>
          <cell r="BNB7">
            <v>-1.2</v>
          </cell>
          <cell r="BNC7">
            <v>-1.2</v>
          </cell>
          <cell r="BND7">
            <v>-1.2</v>
          </cell>
          <cell r="BNE7">
            <v>-1.3</v>
          </cell>
          <cell r="BNF7">
            <v>-1.1000000000000001</v>
          </cell>
          <cell r="BNG7">
            <v>-1</v>
          </cell>
          <cell r="BNH7">
            <v>-1</v>
          </cell>
          <cell r="BNI7">
            <v>-1.2</v>
          </cell>
          <cell r="BNJ7">
            <v>-1.5</v>
          </cell>
          <cell r="BNK7">
            <v>-1.8</v>
          </cell>
          <cell r="BNL7">
            <v>-2.2000000000000002</v>
          </cell>
          <cell r="BNM7">
            <v>-2.8</v>
          </cell>
          <cell r="BNN7">
            <v>-3</v>
          </cell>
          <cell r="BNO7">
            <v>-3</v>
          </cell>
          <cell r="BNP7">
            <v>-3.6</v>
          </cell>
          <cell r="BNQ7">
            <v>-4.9000000000000004</v>
          </cell>
          <cell r="BNR7">
            <v>-6.1</v>
          </cell>
          <cell r="BNS7">
            <v>-7.5</v>
          </cell>
          <cell r="BNT7">
            <v>-8.1999999999999993</v>
          </cell>
          <cell r="BNU7">
            <v>-8.9</v>
          </cell>
          <cell r="BNV7">
            <v>-9.1999999999999993</v>
          </cell>
          <cell r="BNW7">
            <v>-8.4</v>
          </cell>
          <cell r="BNX7">
            <v>-5.7</v>
          </cell>
          <cell r="BNY7">
            <v>-3.2</v>
          </cell>
          <cell r="BNZ7">
            <v>-1.7</v>
          </cell>
          <cell r="BOA7">
            <v>-0.4</v>
          </cell>
          <cell r="BOB7">
            <v>0.2</v>
          </cell>
          <cell r="BOC7">
            <v>0.6</v>
          </cell>
          <cell r="BOD7">
            <v>0.9</v>
          </cell>
          <cell r="BOE7">
            <v>0.9</v>
          </cell>
          <cell r="BOF7">
            <v>0.8</v>
          </cell>
          <cell r="BOG7">
            <v>0.1</v>
          </cell>
          <cell r="BOH7">
            <v>-0.8</v>
          </cell>
          <cell r="BOI7">
            <v>-2</v>
          </cell>
          <cell r="BOJ7">
            <v>-3</v>
          </cell>
          <cell r="BOK7">
            <v>-4.0999999999999996</v>
          </cell>
          <cell r="BOL7">
            <v>-4.7</v>
          </cell>
          <cell r="BOM7">
            <v>-5.6</v>
          </cell>
          <cell r="BON7">
            <v>-6</v>
          </cell>
          <cell r="BOO7">
            <v>-5.3</v>
          </cell>
          <cell r="BOP7">
            <v>-4.5999999999999996</v>
          </cell>
          <cell r="BOQ7">
            <v>-3.9</v>
          </cell>
          <cell r="BOR7">
            <v>-3.4</v>
          </cell>
          <cell r="BOS7">
            <v>-3.5</v>
          </cell>
          <cell r="BOT7">
            <v>-4.9000000000000004</v>
          </cell>
          <cell r="BOU7">
            <v>-3.7</v>
          </cell>
          <cell r="BOV7">
            <v>-2.5</v>
          </cell>
          <cell r="BOW7">
            <v>-1.2</v>
          </cell>
          <cell r="BOX7">
            <v>-0.4</v>
          </cell>
          <cell r="BOY7">
            <v>-0.4</v>
          </cell>
          <cell r="BOZ7">
            <v>-0.5</v>
          </cell>
          <cell r="BPA7">
            <v>-0.5</v>
          </cell>
          <cell r="BPB7">
            <v>-0.7</v>
          </cell>
          <cell r="BPC7">
            <v>-0.7</v>
          </cell>
          <cell r="BPD7">
            <v>-0.7</v>
          </cell>
          <cell r="BPE7">
            <v>-0.9</v>
          </cell>
          <cell r="BPF7">
            <v>-1.1000000000000001</v>
          </cell>
          <cell r="BPG7">
            <v>-1.3</v>
          </cell>
          <cell r="BPH7">
            <v>-1.4</v>
          </cell>
          <cell r="BPI7">
            <v>-1.2</v>
          </cell>
          <cell r="BPJ7">
            <v>-1.1000000000000001</v>
          </cell>
          <cell r="BPK7">
            <v>-1</v>
          </cell>
          <cell r="BPL7">
            <v>-0.9</v>
          </cell>
          <cell r="BPM7">
            <v>-1</v>
          </cell>
          <cell r="BPN7">
            <v>-1</v>
          </cell>
          <cell r="BPO7">
            <v>-0.9</v>
          </cell>
          <cell r="BPP7">
            <v>-0.8</v>
          </cell>
          <cell r="BPQ7">
            <v>-0.7</v>
          </cell>
          <cell r="BPR7">
            <v>-0.6</v>
          </cell>
          <cell r="BPS7">
            <v>-0.6</v>
          </cell>
          <cell r="BPT7">
            <v>-0.8</v>
          </cell>
          <cell r="BPU7">
            <v>-0.9</v>
          </cell>
          <cell r="BPV7">
            <v>-0.9</v>
          </cell>
          <cell r="BPW7">
            <v>-0.9</v>
          </cell>
          <cell r="BPX7">
            <v>-0.9</v>
          </cell>
          <cell r="BPY7">
            <v>-0.6</v>
          </cell>
          <cell r="BPZ7">
            <v>-0.4</v>
          </cell>
          <cell r="BQA7">
            <v>-0.2</v>
          </cell>
          <cell r="BQB7">
            <v>-0.4</v>
          </cell>
          <cell r="BQC7">
            <v>-0.6</v>
          </cell>
          <cell r="BQD7">
            <v>-1.2</v>
          </cell>
          <cell r="BQE7">
            <v>-2.6</v>
          </cell>
          <cell r="BQF7">
            <v>-3.2</v>
          </cell>
          <cell r="BQG7">
            <v>-3.4</v>
          </cell>
          <cell r="BQH7">
            <v>-4.3</v>
          </cell>
          <cell r="BQI7">
            <v>-5.0999999999999996</v>
          </cell>
          <cell r="BQJ7">
            <v>-6.7</v>
          </cell>
          <cell r="BQK7">
            <v>-7.2</v>
          </cell>
          <cell r="BQL7">
            <v>-7.8</v>
          </cell>
          <cell r="BQM7">
            <v>-6.8</v>
          </cell>
          <cell r="BQN7">
            <v>-7.3</v>
          </cell>
          <cell r="BQO7">
            <v>-8.5</v>
          </cell>
          <cell r="BQP7">
            <v>-8.8000000000000007</v>
          </cell>
          <cell r="BQQ7">
            <v>-6.7</v>
          </cell>
          <cell r="BQR7">
            <v>-3.4</v>
          </cell>
          <cell r="BQS7">
            <v>-1.2</v>
          </cell>
          <cell r="BQT7">
            <v>-0.3</v>
          </cell>
          <cell r="BQU7">
            <v>0.9</v>
          </cell>
          <cell r="BQV7">
            <v>1.5</v>
          </cell>
          <cell r="BQW7">
            <v>1.5</v>
          </cell>
          <cell r="BQX7">
            <v>1.4</v>
          </cell>
          <cell r="BQY7">
            <v>1.3</v>
          </cell>
          <cell r="BQZ7">
            <v>1.4</v>
          </cell>
          <cell r="BRA7">
            <v>1</v>
          </cell>
          <cell r="BRB7">
            <v>-0.4</v>
          </cell>
          <cell r="BRC7">
            <v>-2.7</v>
          </cell>
          <cell r="BRD7">
            <v>-4.5</v>
          </cell>
          <cell r="BRE7">
            <v>-5.2</v>
          </cell>
          <cell r="BRF7">
            <v>-5.4</v>
          </cell>
          <cell r="BRG7">
            <v>-5.8</v>
          </cell>
          <cell r="BRH7">
            <v>-5.9</v>
          </cell>
          <cell r="BRI7">
            <v>-7.2</v>
          </cell>
          <cell r="BRJ7">
            <v>-7.5</v>
          </cell>
          <cell r="BRK7">
            <v>-8</v>
          </cell>
          <cell r="BRL7">
            <v>-7.3</v>
          </cell>
          <cell r="BRM7">
            <v>-7.8</v>
          </cell>
          <cell r="BRN7">
            <v>-8.1</v>
          </cell>
          <cell r="BRO7">
            <v>-6.8</v>
          </cell>
          <cell r="BRP7">
            <v>-3.2</v>
          </cell>
          <cell r="BRQ7">
            <v>0.9</v>
          </cell>
          <cell r="BRR7">
            <v>2</v>
          </cell>
          <cell r="BRS7">
            <v>3.7</v>
          </cell>
          <cell r="BRT7">
            <v>4.7</v>
          </cell>
          <cell r="BRU7">
            <v>5.3</v>
          </cell>
          <cell r="BRV7">
            <v>5.2</v>
          </cell>
          <cell r="BRW7">
            <v>4.8</v>
          </cell>
          <cell r="BRX7">
            <v>4</v>
          </cell>
          <cell r="BRY7">
            <v>3</v>
          </cell>
          <cell r="BRZ7">
            <v>2.1</v>
          </cell>
          <cell r="BSA7">
            <v>2.1</v>
          </cell>
          <cell r="BSB7">
            <v>1.7</v>
          </cell>
          <cell r="BSC7">
            <v>1.4</v>
          </cell>
          <cell r="BSD7">
            <v>1.2</v>
          </cell>
          <cell r="BSE7">
            <v>1</v>
          </cell>
          <cell r="BSF7">
            <v>0.7</v>
          </cell>
          <cell r="BSG7">
            <v>-0.2</v>
          </cell>
          <cell r="BSH7">
            <v>-0.6</v>
          </cell>
          <cell r="BSI7">
            <v>-0.8</v>
          </cell>
          <cell r="BSJ7">
            <v>-0.9</v>
          </cell>
          <cell r="BSK7">
            <v>-0.2</v>
          </cell>
          <cell r="BSL7">
            <v>0.8</v>
          </cell>
          <cell r="BSM7">
            <v>1.8</v>
          </cell>
          <cell r="BSN7">
            <v>3.2</v>
          </cell>
          <cell r="BSO7">
            <v>4.5</v>
          </cell>
          <cell r="BSP7">
            <v>4.7</v>
          </cell>
          <cell r="BSQ7">
            <v>5.3</v>
          </cell>
          <cell r="BSR7">
            <v>6.8</v>
          </cell>
          <cell r="BSS7">
            <v>7.9</v>
          </cell>
          <cell r="BST7">
            <v>8</v>
          </cell>
          <cell r="BSU7">
            <v>7.7</v>
          </cell>
          <cell r="BSV7">
            <v>7.3</v>
          </cell>
          <cell r="BSW7">
            <v>6.1</v>
          </cell>
          <cell r="BSX7">
            <v>3.5</v>
          </cell>
          <cell r="BSY7">
            <v>1.6</v>
          </cell>
          <cell r="BSZ7">
            <v>0.2</v>
          </cell>
          <cell r="BTA7">
            <v>-1</v>
          </cell>
          <cell r="BTB7">
            <v>-1.6</v>
          </cell>
          <cell r="BTC7">
            <v>-0.3</v>
          </cell>
          <cell r="BTD7">
            <v>0.1</v>
          </cell>
          <cell r="BTE7">
            <v>0.2</v>
          </cell>
          <cell r="BTF7">
            <v>-0.1</v>
          </cell>
          <cell r="BTG7">
            <v>-0.3</v>
          </cell>
          <cell r="BTH7">
            <v>-0.3</v>
          </cell>
          <cell r="BTI7">
            <v>-0.2</v>
          </cell>
          <cell r="BTJ7">
            <v>-0.5</v>
          </cell>
          <cell r="BTK7">
            <v>-0.9</v>
          </cell>
          <cell r="BTL7">
            <v>-0.4</v>
          </cell>
          <cell r="BTM7">
            <v>2.1</v>
          </cell>
          <cell r="BTN7">
            <v>3.2</v>
          </cell>
          <cell r="BTO7">
            <v>3.9</v>
          </cell>
          <cell r="BTP7">
            <v>4</v>
          </cell>
          <cell r="BTQ7">
            <v>3.9</v>
          </cell>
          <cell r="BTR7">
            <v>3.8</v>
          </cell>
          <cell r="BTS7">
            <v>3.5</v>
          </cell>
          <cell r="BTT7">
            <v>3.2</v>
          </cell>
          <cell r="BTU7">
            <v>2.5</v>
          </cell>
          <cell r="BTV7">
            <v>-0.2</v>
          </cell>
          <cell r="BTW7">
            <v>-2.1</v>
          </cell>
          <cell r="BTX7">
            <v>-2.5</v>
          </cell>
          <cell r="BTY7">
            <v>-2.7</v>
          </cell>
          <cell r="BTZ7">
            <v>-3.5</v>
          </cell>
          <cell r="BUA7">
            <v>-4.0999999999999996</v>
          </cell>
          <cell r="BUB7">
            <v>-3.9</v>
          </cell>
          <cell r="BUC7">
            <v>-4.0999999999999996</v>
          </cell>
          <cell r="BUD7">
            <v>-4.3</v>
          </cell>
          <cell r="BUE7">
            <v>-4.0999999999999996</v>
          </cell>
          <cell r="BUF7">
            <v>-3.5</v>
          </cell>
          <cell r="BUG7">
            <v>-3.4</v>
          </cell>
          <cell r="BUH7">
            <v>-3</v>
          </cell>
          <cell r="BUI7">
            <v>-1.9</v>
          </cell>
          <cell r="BUJ7">
            <v>0.3</v>
          </cell>
          <cell r="BUK7">
            <v>1.8</v>
          </cell>
          <cell r="BUL7">
            <v>2.5</v>
          </cell>
          <cell r="BUM7">
            <v>3.1</v>
          </cell>
          <cell r="BUN7">
            <v>3.1</v>
          </cell>
          <cell r="BUO7">
            <v>3</v>
          </cell>
          <cell r="BUP7">
            <v>3.1</v>
          </cell>
          <cell r="BUQ7">
            <v>2.8</v>
          </cell>
          <cell r="BUR7">
            <v>2.6</v>
          </cell>
          <cell r="BUS7">
            <v>1.4</v>
          </cell>
          <cell r="BUT7">
            <v>-0.1</v>
          </cell>
          <cell r="BUU7">
            <v>-1.7</v>
          </cell>
          <cell r="BUV7">
            <v>-1.9</v>
          </cell>
          <cell r="BUW7">
            <v>-1.9</v>
          </cell>
          <cell r="BUX7">
            <v>-2.9</v>
          </cell>
          <cell r="BUY7">
            <v>-3.6</v>
          </cell>
          <cell r="BUZ7">
            <v>-3.3</v>
          </cell>
          <cell r="BVA7">
            <v>-3.5</v>
          </cell>
          <cell r="BVB7">
            <v>-3.8</v>
          </cell>
          <cell r="BVC7">
            <v>-4</v>
          </cell>
          <cell r="BVD7">
            <v>-3.8</v>
          </cell>
          <cell r="BVE7">
            <v>-4.2</v>
          </cell>
          <cell r="BVF7">
            <v>-3.8</v>
          </cell>
          <cell r="BVG7">
            <v>-2.2000000000000002</v>
          </cell>
          <cell r="BVH7">
            <v>-0.5</v>
          </cell>
          <cell r="BVI7">
            <v>-1.4</v>
          </cell>
          <cell r="BVJ7">
            <v>-1.2</v>
          </cell>
          <cell r="BVK7">
            <v>0.7</v>
          </cell>
          <cell r="BVL7">
            <v>1.5</v>
          </cell>
          <cell r="BVM7">
            <v>1.9</v>
          </cell>
          <cell r="BVN7">
            <v>1.5</v>
          </cell>
          <cell r="BVO7">
            <v>2</v>
          </cell>
          <cell r="BVP7">
            <v>1.7</v>
          </cell>
          <cell r="BVQ7">
            <v>0.7</v>
          </cell>
          <cell r="BVR7">
            <v>-0.2</v>
          </cell>
          <cell r="BVS7">
            <v>-1.1000000000000001</v>
          </cell>
          <cell r="BVT7">
            <v>-1.2</v>
          </cell>
          <cell r="BVU7">
            <v>-1.6</v>
          </cell>
          <cell r="BVV7">
            <v>-2</v>
          </cell>
          <cell r="BVW7">
            <v>-1.9</v>
          </cell>
          <cell r="BVX7">
            <v>-2.8</v>
          </cell>
          <cell r="BVY7">
            <v>-3.4</v>
          </cell>
          <cell r="BVZ7">
            <v>-3.3</v>
          </cell>
          <cell r="BWA7">
            <v>-3.8</v>
          </cell>
          <cell r="BWB7">
            <v>-3.7</v>
          </cell>
          <cell r="BWC7">
            <v>-3.9</v>
          </cell>
          <cell r="BWD7">
            <v>-3.3</v>
          </cell>
          <cell r="BWE7">
            <v>-1.5</v>
          </cell>
          <cell r="BWF7">
            <v>0.7</v>
          </cell>
          <cell r="BWG7">
            <v>2.4</v>
          </cell>
          <cell r="BWH7">
            <v>3.3</v>
          </cell>
          <cell r="BWI7">
            <v>2.7</v>
          </cell>
          <cell r="BWJ7">
            <v>3.8</v>
          </cell>
          <cell r="BWK7">
            <v>3.8</v>
          </cell>
          <cell r="BWL7">
            <v>3.5</v>
          </cell>
          <cell r="BWM7">
            <v>3.4</v>
          </cell>
          <cell r="BWN7">
            <v>3.1</v>
          </cell>
          <cell r="BWO7">
            <v>2.6</v>
          </cell>
          <cell r="BWP7">
            <v>1.1000000000000001</v>
          </cell>
          <cell r="BWQ7">
            <v>-0.7</v>
          </cell>
          <cell r="BWR7">
            <v>-0.7</v>
          </cell>
          <cell r="BWS7">
            <v>-0.9</v>
          </cell>
          <cell r="BWT7">
            <v>-0.9</v>
          </cell>
          <cell r="BWU7">
            <v>-1.6</v>
          </cell>
          <cell r="BWV7">
            <v>-2.2999999999999998</v>
          </cell>
          <cell r="BWW7">
            <v>-3</v>
          </cell>
          <cell r="BWX7">
            <v>-3.5</v>
          </cell>
          <cell r="BWY7">
            <v>-4.0999999999999996</v>
          </cell>
          <cell r="BWZ7">
            <v>-4.7</v>
          </cell>
          <cell r="BXA7">
            <v>-4.9000000000000004</v>
          </cell>
          <cell r="BXB7">
            <v>-4.2</v>
          </cell>
          <cell r="BXC7">
            <v>-2.2999999999999998</v>
          </cell>
          <cell r="BXD7">
            <v>0.3</v>
          </cell>
          <cell r="BXE7">
            <v>4.0999999999999996</v>
          </cell>
          <cell r="BXF7">
            <v>4.5999999999999996</v>
          </cell>
          <cell r="BXG7">
            <v>5.2</v>
          </cell>
          <cell r="BXH7">
            <v>5.8</v>
          </cell>
          <cell r="BXI7">
            <v>5.8</v>
          </cell>
          <cell r="BXJ7">
            <v>5.6</v>
          </cell>
          <cell r="BXK7">
            <v>4.5</v>
          </cell>
          <cell r="BXL7">
            <v>3.2</v>
          </cell>
          <cell r="BXM7">
            <v>1.9</v>
          </cell>
          <cell r="BXN7">
            <v>0.4</v>
          </cell>
          <cell r="BXO7">
            <v>0</v>
          </cell>
          <cell r="BXP7">
            <v>-0.2</v>
          </cell>
          <cell r="BXQ7">
            <v>-0.7</v>
          </cell>
          <cell r="BXR7">
            <v>-0.6</v>
          </cell>
          <cell r="BXS7">
            <v>-0.5</v>
          </cell>
          <cell r="BXT7">
            <v>-0.6</v>
          </cell>
          <cell r="BXU7">
            <v>-0.3</v>
          </cell>
          <cell r="BXV7">
            <v>-0.2</v>
          </cell>
          <cell r="BXW7">
            <v>-0.2</v>
          </cell>
          <cell r="BXX7">
            <v>0.1</v>
          </cell>
          <cell r="BXY7">
            <v>0.4</v>
          </cell>
          <cell r="BXZ7">
            <v>0.4</v>
          </cell>
          <cell r="BYA7">
            <v>0.5</v>
          </cell>
          <cell r="BYB7">
            <v>0.8</v>
          </cell>
          <cell r="BYC7">
            <v>1.2</v>
          </cell>
          <cell r="BYD7">
            <v>1.8</v>
          </cell>
          <cell r="BYE7">
            <v>2</v>
          </cell>
          <cell r="BYF7">
            <v>2</v>
          </cell>
          <cell r="BYG7">
            <v>2.4</v>
          </cell>
          <cell r="BYH7">
            <v>2.5</v>
          </cell>
          <cell r="BYI7">
            <v>2.5</v>
          </cell>
          <cell r="BYJ7">
            <v>2.2000000000000002</v>
          </cell>
          <cell r="BYK7">
            <v>2</v>
          </cell>
          <cell r="BYL7">
            <v>1.6</v>
          </cell>
          <cell r="BYM7">
            <v>1.4</v>
          </cell>
          <cell r="BYN7">
            <v>1.2</v>
          </cell>
          <cell r="BYO7">
            <v>0.8</v>
          </cell>
          <cell r="BYP7">
            <v>0.7</v>
          </cell>
          <cell r="BYQ7">
            <v>0.2</v>
          </cell>
          <cell r="BYR7">
            <v>0</v>
          </cell>
          <cell r="BYS7">
            <v>0</v>
          </cell>
          <cell r="BYT7">
            <v>0.1</v>
          </cell>
          <cell r="BYU7">
            <v>0.3</v>
          </cell>
          <cell r="BYV7">
            <v>0.5</v>
          </cell>
          <cell r="BYW7">
            <v>0.5</v>
          </cell>
          <cell r="BYX7">
            <v>0.7</v>
          </cell>
          <cell r="BYY7">
            <v>0.9</v>
          </cell>
          <cell r="BYZ7">
            <v>1</v>
          </cell>
          <cell r="BZA7">
            <v>1.2</v>
          </cell>
          <cell r="BZB7">
            <v>2</v>
          </cell>
          <cell r="BZC7">
            <v>2.9</v>
          </cell>
          <cell r="BZD7">
            <v>2.9</v>
          </cell>
          <cell r="BZE7">
            <v>3</v>
          </cell>
          <cell r="BZF7">
            <v>3.7</v>
          </cell>
          <cell r="BZG7">
            <v>4.9000000000000004</v>
          </cell>
          <cell r="BZH7">
            <v>6.2</v>
          </cell>
          <cell r="BZI7">
            <v>6.4</v>
          </cell>
          <cell r="BZJ7">
            <v>6.2</v>
          </cell>
          <cell r="BZK7">
            <v>5.9</v>
          </cell>
          <cell r="BZL7">
            <v>5.7</v>
          </cell>
          <cell r="BZM7">
            <v>5.7</v>
          </cell>
          <cell r="BZN7">
            <v>5.8</v>
          </cell>
          <cell r="BZO7">
            <v>5.6</v>
          </cell>
          <cell r="BZP7">
            <v>5.4</v>
          </cell>
          <cell r="BZQ7">
            <v>5.4</v>
          </cell>
          <cell r="BZR7">
            <v>5.5</v>
          </cell>
          <cell r="BZS7">
            <v>5.7</v>
          </cell>
          <cell r="BZT7">
            <v>6</v>
          </cell>
          <cell r="BZU7">
            <v>6.3</v>
          </cell>
          <cell r="BZV7">
            <v>7.2</v>
          </cell>
          <cell r="BZW7">
            <v>7.7</v>
          </cell>
          <cell r="BZX7">
            <v>8.1</v>
          </cell>
          <cell r="BZY7">
            <v>9</v>
          </cell>
          <cell r="BZZ7">
            <v>9.6</v>
          </cell>
          <cell r="CAA7">
            <v>9.1999999999999993</v>
          </cell>
          <cell r="CAB7">
            <v>9.5</v>
          </cell>
          <cell r="CAC7">
            <v>9.3000000000000007</v>
          </cell>
          <cell r="CAD7">
            <v>10.199999999999999</v>
          </cell>
          <cell r="CAE7">
            <v>10</v>
          </cell>
          <cell r="CAF7">
            <v>9.9</v>
          </cell>
          <cell r="CAG7">
            <v>9.8000000000000007</v>
          </cell>
          <cell r="CAH7">
            <v>9.8000000000000007</v>
          </cell>
          <cell r="CAI7">
            <v>9.3000000000000007</v>
          </cell>
          <cell r="CAJ7">
            <v>8.6</v>
          </cell>
          <cell r="CAK7">
            <v>8</v>
          </cell>
          <cell r="CAL7">
            <v>7.6</v>
          </cell>
          <cell r="CAM7">
            <v>7</v>
          </cell>
          <cell r="CAN7">
            <v>6.7</v>
          </cell>
          <cell r="CAO7">
            <v>6.6</v>
          </cell>
          <cell r="CAP7">
            <v>6.8</v>
          </cell>
          <cell r="CAQ7">
            <v>6.9</v>
          </cell>
          <cell r="CAR7">
            <v>6.8</v>
          </cell>
          <cell r="CAS7">
            <v>6.6</v>
          </cell>
          <cell r="CAT7">
            <v>6.8</v>
          </cell>
          <cell r="CAU7">
            <v>6.6</v>
          </cell>
          <cell r="CAV7">
            <v>6.6</v>
          </cell>
          <cell r="CAW7">
            <v>6.6</v>
          </cell>
          <cell r="CAX7">
            <v>6.7</v>
          </cell>
          <cell r="CAY7">
            <v>7</v>
          </cell>
          <cell r="CAZ7">
            <v>7.5</v>
          </cell>
          <cell r="CBA7">
            <v>7.5</v>
          </cell>
          <cell r="CBB7">
            <v>6.8</v>
          </cell>
          <cell r="CBC7">
            <v>6.1</v>
          </cell>
          <cell r="CBD7">
            <v>5.8</v>
          </cell>
          <cell r="CBE7">
            <v>5.7</v>
          </cell>
          <cell r="CBF7">
            <v>5.6</v>
          </cell>
          <cell r="CBG7">
            <v>5.5</v>
          </cell>
          <cell r="CBH7">
            <v>5.3</v>
          </cell>
          <cell r="CBI7">
            <v>5.0999999999999996</v>
          </cell>
          <cell r="CBJ7">
            <v>4.9000000000000004</v>
          </cell>
          <cell r="CBK7">
            <v>4.9000000000000004</v>
          </cell>
          <cell r="CBL7">
            <v>5</v>
          </cell>
          <cell r="CBM7">
            <v>4.9000000000000004</v>
          </cell>
          <cell r="CBN7">
            <v>4.3</v>
          </cell>
          <cell r="CBO7">
            <v>4.4000000000000004</v>
          </cell>
          <cell r="CBP7">
            <v>4.8</v>
          </cell>
          <cell r="CBQ7">
            <v>4.8</v>
          </cell>
          <cell r="CBR7">
            <v>5</v>
          </cell>
          <cell r="CBS7">
            <v>5</v>
          </cell>
          <cell r="CBT7">
            <v>5.2</v>
          </cell>
          <cell r="CBU7">
            <v>5.4</v>
          </cell>
          <cell r="CBV7">
            <v>5.4</v>
          </cell>
          <cell r="CBW7">
            <v>5.3</v>
          </cell>
          <cell r="CBX7">
            <v>5.9</v>
          </cell>
          <cell r="CBY7">
            <v>6.2</v>
          </cell>
          <cell r="CBZ7">
            <v>6.1</v>
          </cell>
          <cell r="CCA7">
            <v>6.3</v>
          </cell>
          <cell r="CCB7">
            <v>6.1</v>
          </cell>
          <cell r="CCC7">
            <v>5.6</v>
          </cell>
          <cell r="CCD7">
            <v>4.7</v>
          </cell>
          <cell r="CCE7">
            <v>3.6</v>
          </cell>
          <cell r="CCF7">
            <v>3.3</v>
          </cell>
          <cell r="CCG7">
            <v>3.4</v>
          </cell>
          <cell r="CCH7">
            <v>3.3</v>
          </cell>
          <cell r="CCI7">
            <v>2.4</v>
          </cell>
          <cell r="CCJ7">
            <v>1.7</v>
          </cell>
          <cell r="CCK7">
            <v>0.8</v>
          </cell>
          <cell r="CCL7">
            <v>0.5</v>
          </cell>
          <cell r="CCM7">
            <v>-0.1</v>
          </cell>
          <cell r="CCN7">
            <v>-0.1</v>
          </cell>
          <cell r="CCO7">
            <v>0.8</v>
          </cell>
          <cell r="CCP7">
            <v>1.6</v>
          </cell>
          <cell r="CCQ7">
            <v>2.2999999999999998</v>
          </cell>
          <cell r="CCR7">
            <v>3.4</v>
          </cell>
          <cell r="CCS7">
            <v>4.5</v>
          </cell>
          <cell r="CCT7">
            <v>4.9000000000000004</v>
          </cell>
          <cell r="CCU7">
            <v>5.2</v>
          </cell>
          <cell r="CCV7">
            <v>5.0999999999999996</v>
          </cell>
          <cell r="CCW7">
            <v>5.2</v>
          </cell>
          <cell r="CCX7">
            <v>5.2</v>
          </cell>
          <cell r="CCY7">
            <v>5.3</v>
          </cell>
          <cell r="CCZ7">
            <v>5.4</v>
          </cell>
          <cell r="CDA7">
            <v>5.9</v>
          </cell>
          <cell r="CDB7">
            <v>6.2</v>
          </cell>
          <cell r="CDC7">
            <v>6.5</v>
          </cell>
          <cell r="CDD7">
            <v>6.6</v>
          </cell>
          <cell r="CDE7">
            <v>6.5</v>
          </cell>
          <cell r="CDF7">
            <v>6.6</v>
          </cell>
          <cell r="CDG7">
            <v>6.9</v>
          </cell>
          <cell r="CDH7">
            <v>6.7</v>
          </cell>
          <cell r="CDI7">
            <v>6.6</v>
          </cell>
          <cell r="CDJ7">
            <v>6.5</v>
          </cell>
          <cell r="CDK7">
            <v>6.4</v>
          </cell>
          <cell r="CDL7">
            <v>6.4</v>
          </cell>
          <cell r="CDM7">
            <v>5.8</v>
          </cell>
          <cell r="CDN7">
            <v>5.2</v>
          </cell>
          <cell r="CDO7">
            <v>4.9000000000000004</v>
          </cell>
          <cell r="CDP7">
            <v>4.9000000000000004</v>
          </cell>
          <cell r="CDQ7">
            <v>5</v>
          </cell>
          <cell r="CDR7">
            <v>5.5</v>
          </cell>
          <cell r="CDS7">
            <v>5.4</v>
          </cell>
          <cell r="CDT7">
            <v>4.8</v>
          </cell>
          <cell r="CDU7">
            <v>4.8</v>
          </cell>
          <cell r="CDV7">
            <v>4.4000000000000004</v>
          </cell>
          <cell r="CDW7">
            <v>4.2</v>
          </cell>
          <cell r="CDX7">
            <v>4.9000000000000004</v>
          </cell>
          <cell r="CDY7">
            <v>5.2</v>
          </cell>
          <cell r="CDZ7">
            <v>4.4000000000000004</v>
          </cell>
          <cell r="CEA7">
            <v>3.6</v>
          </cell>
          <cell r="CEB7">
            <v>3.4</v>
          </cell>
          <cell r="CEC7">
            <v>2.6</v>
          </cell>
          <cell r="CED7">
            <v>1.9</v>
          </cell>
          <cell r="CEE7">
            <v>1.4</v>
          </cell>
          <cell r="CEF7">
            <v>4.3</v>
          </cell>
          <cell r="CEG7">
            <v>3.8</v>
          </cell>
          <cell r="CEH7">
            <v>3.8</v>
          </cell>
          <cell r="CEI7">
            <v>3.6</v>
          </cell>
          <cell r="CEJ7">
            <v>2.9</v>
          </cell>
          <cell r="CEK7">
            <v>2.5</v>
          </cell>
          <cell r="CEL7">
            <v>3.4</v>
          </cell>
          <cell r="CEM7">
            <v>4.0999999999999996</v>
          </cell>
          <cell r="CEN7">
            <v>4.4000000000000004</v>
          </cell>
          <cell r="CEO7">
            <v>5.2</v>
          </cell>
          <cell r="CEP7">
            <v>5</v>
          </cell>
          <cell r="CEQ7">
            <v>5.3</v>
          </cell>
          <cell r="CER7">
            <v>4.7</v>
          </cell>
          <cell r="CES7">
            <v>4.9000000000000004</v>
          </cell>
          <cell r="CET7">
            <v>6.1</v>
          </cell>
          <cell r="CEU7">
            <v>5.7</v>
          </cell>
          <cell r="CEV7">
            <v>5.6</v>
          </cell>
          <cell r="CEW7">
            <v>4.9000000000000004</v>
          </cell>
          <cell r="CEX7">
            <v>4.5</v>
          </cell>
          <cell r="CEY7">
            <v>3.7</v>
          </cell>
          <cell r="CEZ7">
            <v>2.9</v>
          </cell>
          <cell r="CFA7">
            <v>3.3</v>
          </cell>
          <cell r="CFB7">
            <v>4</v>
          </cell>
          <cell r="CFC7">
            <v>4</v>
          </cell>
          <cell r="CFD7">
            <v>3.9</v>
          </cell>
          <cell r="CFE7">
            <v>3.7</v>
          </cell>
          <cell r="CFF7">
            <v>2.8</v>
          </cell>
          <cell r="CFG7">
            <v>2.1</v>
          </cell>
          <cell r="CFH7">
            <v>2.1</v>
          </cell>
          <cell r="CFI7">
            <v>2.9</v>
          </cell>
          <cell r="CFJ7">
            <v>3.3</v>
          </cell>
          <cell r="CFK7">
            <v>3.6</v>
          </cell>
          <cell r="CFL7">
            <v>4.4000000000000004</v>
          </cell>
          <cell r="CFM7">
            <v>4.7</v>
          </cell>
          <cell r="CFN7">
            <v>4.7</v>
          </cell>
          <cell r="CFO7">
            <v>3.4</v>
          </cell>
          <cell r="CFP7">
            <v>3.4</v>
          </cell>
          <cell r="CFQ7">
            <v>5.4</v>
          </cell>
          <cell r="CFR7">
            <v>6.2</v>
          </cell>
          <cell r="CFS7">
            <v>7.1</v>
          </cell>
          <cell r="CFT7">
            <v>7.7</v>
          </cell>
          <cell r="CFU7">
            <v>7.5</v>
          </cell>
          <cell r="CFV7">
            <v>6.2</v>
          </cell>
          <cell r="CFW7">
            <v>5</v>
          </cell>
          <cell r="CFX7">
            <v>4.3</v>
          </cell>
          <cell r="CFY7">
            <v>3.7</v>
          </cell>
          <cell r="CFZ7">
            <v>3.4</v>
          </cell>
          <cell r="CGA7">
            <v>3.6</v>
          </cell>
          <cell r="CGB7">
            <v>3.6</v>
          </cell>
          <cell r="CGC7">
            <v>3.3</v>
          </cell>
          <cell r="CGD7">
            <v>3.4</v>
          </cell>
          <cell r="CGE7">
            <v>2.9</v>
          </cell>
          <cell r="CGF7">
            <v>2.7</v>
          </cell>
          <cell r="CGG7">
            <v>2.6</v>
          </cell>
          <cell r="CGH7">
            <v>3.1</v>
          </cell>
          <cell r="CGI7">
            <v>4.5</v>
          </cell>
          <cell r="CGJ7">
            <v>6.5</v>
          </cell>
          <cell r="CGK7">
            <v>9</v>
          </cell>
          <cell r="CGL7">
            <v>10.4</v>
          </cell>
          <cell r="CGM7">
            <v>11.2</v>
          </cell>
          <cell r="CGN7">
            <v>11.1</v>
          </cell>
          <cell r="CGO7">
            <v>11.2</v>
          </cell>
          <cell r="CGP7">
            <v>10.8</v>
          </cell>
          <cell r="CGQ7">
            <v>10.199999999999999</v>
          </cell>
          <cell r="CGR7">
            <v>9.5</v>
          </cell>
          <cell r="CGS7">
            <v>8.6999999999999993</v>
          </cell>
          <cell r="CGT7">
            <v>7.8</v>
          </cell>
          <cell r="CGU7">
            <v>6.7</v>
          </cell>
          <cell r="CGV7">
            <v>6.2</v>
          </cell>
          <cell r="CGW7">
            <v>5.7</v>
          </cell>
          <cell r="CGX7">
            <v>5.5</v>
          </cell>
          <cell r="CGY7">
            <v>5.0999999999999996</v>
          </cell>
          <cell r="CGZ7">
            <v>4.8</v>
          </cell>
          <cell r="CHA7">
            <v>5.0999999999999996</v>
          </cell>
          <cell r="CHB7">
            <v>5</v>
          </cell>
          <cell r="CHC7">
            <v>4.9000000000000004</v>
          </cell>
          <cell r="CHD7">
            <v>5</v>
          </cell>
          <cell r="CHE7">
            <v>5</v>
          </cell>
          <cell r="CHF7">
            <v>4.9000000000000004</v>
          </cell>
          <cell r="CHG7">
            <v>4.9000000000000004</v>
          </cell>
          <cell r="CHH7">
            <v>5</v>
          </cell>
          <cell r="CHI7">
            <v>4.8</v>
          </cell>
          <cell r="CHJ7">
            <v>4.5999999999999996</v>
          </cell>
          <cell r="CHK7">
            <v>4.4000000000000004</v>
          </cell>
          <cell r="CHL7">
            <v>4.5</v>
          </cell>
          <cell r="CHM7">
            <v>4.5</v>
          </cell>
          <cell r="CHN7">
            <v>4.5999999999999996</v>
          </cell>
          <cell r="CHO7">
            <v>4.8</v>
          </cell>
          <cell r="CHP7">
            <v>5.0999999999999996</v>
          </cell>
          <cell r="CHQ7">
            <v>5.3</v>
          </cell>
          <cell r="CHR7">
            <v>5.4</v>
          </cell>
          <cell r="CHS7">
            <v>5.2</v>
          </cell>
          <cell r="CHT7">
            <v>5.0999999999999996</v>
          </cell>
          <cell r="CHU7">
            <v>5.0999999999999996</v>
          </cell>
          <cell r="CHV7">
            <v>5.0999999999999996</v>
          </cell>
          <cell r="CHW7">
            <v>5.2</v>
          </cell>
          <cell r="CHX7">
            <v>5.4</v>
          </cell>
          <cell r="CHY7">
            <v>5.5</v>
          </cell>
          <cell r="CHZ7">
            <v>5.5</v>
          </cell>
          <cell r="CIA7">
            <v>5.5</v>
          </cell>
          <cell r="CIB7">
            <v>4.5</v>
          </cell>
          <cell r="CIC7">
            <v>4</v>
          </cell>
          <cell r="CID7">
            <v>4.0999999999999996</v>
          </cell>
          <cell r="CIE7">
            <v>4.5</v>
          </cell>
          <cell r="CIF7">
            <v>4.9000000000000004</v>
          </cell>
          <cell r="CIG7">
            <v>5.9</v>
          </cell>
          <cell r="CIH7">
            <v>6.3</v>
          </cell>
          <cell r="CII7">
            <v>6.6</v>
          </cell>
          <cell r="CIJ7">
            <v>7.1</v>
          </cell>
          <cell r="CIK7">
            <v>7.1</v>
          </cell>
          <cell r="CIL7">
            <v>7</v>
          </cell>
          <cell r="CIM7">
            <v>7.3</v>
          </cell>
          <cell r="CIN7">
            <v>7.8</v>
          </cell>
          <cell r="CIO7">
            <v>7.4</v>
          </cell>
          <cell r="CIP7">
            <v>6.4</v>
          </cell>
          <cell r="CIQ7">
            <v>3.8</v>
          </cell>
          <cell r="CIR7">
            <v>2.6</v>
          </cell>
          <cell r="CIS7">
            <v>1.9</v>
          </cell>
          <cell r="CIT7">
            <v>2.4</v>
          </cell>
          <cell r="CIU7">
            <v>3.2</v>
          </cell>
          <cell r="CIV7">
            <v>4</v>
          </cell>
          <cell r="CIW7">
            <v>4.4000000000000004</v>
          </cell>
          <cell r="CIX7">
            <v>5</v>
          </cell>
          <cell r="CIY7">
            <v>5.3</v>
          </cell>
          <cell r="CIZ7">
            <v>5.6</v>
          </cell>
          <cell r="CJA7">
            <v>5.8</v>
          </cell>
          <cell r="CJB7">
            <v>6</v>
          </cell>
          <cell r="CJC7">
            <v>6.3</v>
          </cell>
          <cell r="CJD7">
            <v>7</v>
          </cell>
          <cell r="CJE7">
            <v>7.3</v>
          </cell>
          <cell r="CJF7">
            <v>7.9</v>
          </cell>
          <cell r="CJG7">
            <v>8.5</v>
          </cell>
          <cell r="CJH7">
            <v>9.8000000000000007</v>
          </cell>
          <cell r="CJI7">
            <v>11.1</v>
          </cell>
          <cell r="CJJ7">
            <v>12</v>
          </cell>
          <cell r="CJK7">
            <v>11.9</v>
          </cell>
          <cell r="CJL7">
            <v>11.7</v>
          </cell>
          <cell r="CJM7">
            <v>11.7</v>
          </cell>
          <cell r="CJN7">
            <v>10.6</v>
          </cell>
          <cell r="CJO7">
            <v>9.8000000000000007</v>
          </cell>
          <cell r="CJP7">
            <v>9.4</v>
          </cell>
          <cell r="CJQ7">
            <v>8.4</v>
          </cell>
          <cell r="CJR7">
            <v>7.5</v>
          </cell>
          <cell r="CJS7">
            <v>7.9</v>
          </cell>
          <cell r="CJT7">
            <v>7.5</v>
          </cell>
          <cell r="CJU7">
            <v>6.9</v>
          </cell>
          <cell r="CJV7">
            <v>6.7</v>
          </cell>
          <cell r="CJW7">
            <v>5.9</v>
          </cell>
          <cell r="CJX7">
            <v>5.3</v>
          </cell>
          <cell r="CJY7">
            <v>4.9000000000000004</v>
          </cell>
          <cell r="CJZ7">
            <v>5.7</v>
          </cell>
          <cell r="CKA7">
            <v>7.3</v>
          </cell>
          <cell r="CKB7">
            <v>9.3000000000000007</v>
          </cell>
          <cell r="CKC7">
            <v>11</v>
          </cell>
          <cell r="CKD7">
            <v>13</v>
          </cell>
          <cell r="CKE7">
            <v>14.2</v>
          </cell>
          <cell r="CKF7">
            <v>14.9</v>
          </cell>
          <cell r="CKG7">
            <v>14.9</v>
          </cell>
          <cell r="CKH7">
            <v>15.1</v>
          </cell>
          <cell r="CKI7">
            <v>15</v>
          </cell>
          <cell r="CKJ7">
            <v>14.3</v>
          </cell>
          <cell r="CKK7">
            <v>13.2</v>
          </cell>
          <cell r="CKL7">
            <v>11.5</v>
          </cell>
          <cell r="CKM7">
            <v>9.4</v>
          </cell>
          <cell r="CKN7">
            <v>8.6</v>
          </cell>
          <cell r="CKO7">
            <v>7.9</v>
          </cell>
          <cell r="CKP7">
            <v>7.2</v>
          </cell>
          <cell r="CKQ7">
            <v>6.6</v>
          </cell>
          <cell r="CKR7">
            <v>6.2</v>
          </cell>
          <cell r="CKS7">
            <v>6.2</v>
          </cell>
          <cell r="CKT7">
            <v>6.3</v>
          </cell>
          <cell r="CKU7">
            <v>6.2</v>
          </cell>
          <cell r="CKV7">
            <v>6.5</v>
          </cell>
          <cell r="CKW7">
            <v>6.8</v>
          </cell>
          <cell r="CKX7">
            <v>7</v>
          </cell>
          <cell r="CKY7">
            <v>8</v>
          </cell>
          <cell r="CKZ7">
            <v>8.9</v>
          </cell>
          <cell r="CLA7">
            <v>9.6999999999999993</v>
          </cell>
          <cell r="CLB7">
            <v>9.8000000000000007</v>
          </cell>
          <cell r="CLC7">
            <v>10.4</v>
          </cell>
          <cell r="CLD7">
            <v>8.4</v>
          </cell>
          <cell r="CLE7">
            <v>8.1999999999999993</v>
          </cell>
          <cell r="CLF7">
            <v>9.4</v>
          </cell>
          <cell r="CLG7">
            <v>10</v>
          </cell>
          <cell r="CLH7">
            <v>9</v>
          </cell>
          <cell r="CLI7">
            <v>7.4</v>
          </cell>
          <cell r="CLJ7">
            <v>6.9</v>
          </cell>
          <cell r="CLK7">
            <v>6.6</v>
          </cell>
          <cell r="CLL7">
            <v>6</v>
          </cell>
          <cell r="CLM7">
            <v>6.3</v>
          </cell>
          <cell r="CLN7">
            <v>6.2</v>
          </cell>
          <cell r="CLO7">
            <v>6.1</v>
          </cell>
          <cell r="CLP7">
            <v>5.9</v>
          </cell>
          <cell r="CLQ7">
            <v>6</v>
          </cell>
          <cell r="CLR7">
            <v>5.9</v>
          </cell>
          <cell r="CLS7">
            <v>5.6</v>
          </cell>
          <cell r="CLT7">
            <v>5.5</v>
          </cell>
          <cell r="CLU7">
            <v>5.3</v>
          </cell>
          <cell r="CLV7">
            <v>5.4</v>
          </cell>
          <cell r="CLW7">
            <v>6.2</v>
          </cell>
          <cell r="CLX7">
            <v>6.8</v>
          </cell>
          <cell r="CLY7">
            <v>7.6</v>
          </cell>
          <cell r="CLZ7">
            <v>8.1999999999999993</v>
          </cell>
          <cell r="CMA7">
            <v>8.6999999999999993</v>
          </cell>
          <cell r="CMB7">
            <v>9.3000000000000007</v>
          </cell>
          <cell r="CMC7">
            <v>9.3000000000000007</v>
          </cell>
          <cell r="CMD7">
            <v>9.6</v>
          </cell>
          <cell r="CME7">
            <v>9.5</v>
          </cell>
          <cell r="CMF7">
            <v>9.4</v>
          </cell>
          <cell r="CMG7">
            <v>8.8000000000000007</v>
          </cell>
          <cell r="CMH7">
            <v>7.6</v>
          </cell>
          <cell r="CMI7">
            <v>6.3</v>
          </cell>
          <cell r="CMJ7">
            <v>5.8</v>
          </cell>
          <cell r="CMK7">
            <v>4.9000000000000004</v>
          </cell>
          <cell r="CML7">
            <v>4.3</v>
          </cell>
          <cell r="CMM7">
            <v>3.8</v>
          </cell>
          <cell r="CMN7">
            <v>2.8</v>
          </cell>
          <cell r="CMO7">
            <v>1.4</v>
          </cell>
          <cell r="CMP7">
            <v>0.5</v>
          </cell>
          <cell r="CMQ7">
            <v>0.6</v>
          </cell>
          <cell r="CMR7">
            <v>0.5</v>
          </cell>
          <cell r="CMS7">
            <v>0.2</v>
          </cell>
          <cell r="CMT7">
            <v>0.5</v>
          </cell>
          <cell r="CMU7">
            <v>4.3</v>
          </cell>
          <cell r="CMV7">
            <v>6.8</v>
          </cell>
          <cell r="CMW7">
            <v>8.3000000000000007</v>
          </cell>
          <cell r="CMX7">
            <v>9.6</v>
          </cell>
          <cell r="CMY7">
            <v>10.4</v>
          </cell>
          <cell r="CMZ7">
            <v>10.9</v>
          </cell>
          <cell r="CNA7">
            <v>11.2</v>
          </cell>
          <cell r="CNB7">
            <v>11.3</v>
          </cell>
          <cell r="CNC7">
            <v>10.7</v>
          </cell>
          <cell r="CND7">
            <v>10.5</v>
          </cell>
          <cell r="CNE7">
            <v>10.199999999999999</v>
          </cell>
          <cell r="CNF7">
            <v>9.4</v>
          </cell>
          <cell r="CNG7">
            <v>7.1</v>
          </cell>
          <cell r="CNH7">
            <v>4.8</v>
          </cell>
          <cell r="CNI7">
            <v>3.4</v>
          </cell>
          <cell r="CNJ7">
            <v>1.9</v>
          </cell>
          <cell r="CNK7">
            <v>2.8</v>
          </cell>
          <cell r="CNL7">
            <v>2.2000000000000002</v>
          </cell>
          <cell r="CNM7">
            <v>1.7</v>
          </cell>
          <cell r="CNN7">
            <v>1.3</v>
          </cell>
          <cell r="CNO7">
            <v>1.6</v>
          </cell>
          <cell r="CNP7">
            <v>2.1</v>
          </cell>
          <cell r="CNQ7">
            <v>2</v>
          </cell>
          <cell r="CNR7">
            <v>2.6</v>
          </cell>
          <cell r="CNS7">
            <v>4.3</v>
          </cell>
          <cell r="CNT7">
            <v>6</v>
          </cell>
          <cell r="CNU7">
            <v>7.8</v>
          </cell>
          <cell r="CNV7">
            <v>9.6999999999999993</v>
          </cell>
          <cell r="CNW7">
            <v>11.2</v>
          </cell>
          <cell r="CNX7">
            <v>12.2</v>
          </cell>
          <cell r="CNY7">
            <v>12.7</v>
          </cell>
          <cell r="CNZ7">
            <v>13.1</v>
          </cell>
          <cell r="COA7">
            <v>13.1</v>
          </cell>
          <cell r="COB7">
            <v>13</v>
          </cell>
          <cell r="COC7">
            <v>12.5</v>
          </cell>
          <cell r="COD7">
            <v>11.4</v>
          </cell>
          <cell r="COE7">
            <v>8.5</v>
          </cell>
          <cell r="COF7">
            <v>6.9</v>
          </cell>
          <cell r="COG7">
            <v>5.3</v>
          </cell>
          <cell r="COH7">
            <v>4.8</v>
          </cell>
          <cell r="COI7">
            <v>3.1</v>
          </cell>
          <cell r="COJ7">
            <v>2.9</v>
          </cell>
          <cell r="COK7">
            <v>1.8</v>
          </cell>
          <cell r="COL7">
            <v>1.3</v>
          </cell>
          <cell r="COM7">
            <v>0.6</v>
          </cell>
          <cell r="CON7">
            <v>0.3</v>
          </cell>
          <cell r="COO7">
            <v>-0.1</v>
          </cell>
          <cell r="COP7">
            <v>1.2</v>
          </cell>
          <cell r="COQ7">
            <v>4.5999999999999996</v>
          </cell>
          <cell r="COR7">
            <v>7.9</v>
          </cell>
          <cell r="COS7">
            <v>9.6999999999999993</v>
          </cell>
          <cell r="COT7">
            <v>11</v>
          </cell>
          <cell r="COU7">
            <v>10.7</v>
          </cell>
          <cell r="COV7">
            <v>11.6</v>
          </cell>
          <cell r="COW7">
            <v>12.1</v>
          </cell>
          <cell r="COX7">
            <v>12.7</v>
          </cell>
          <cell r="COY7">
            <v>13</v>
          </cell>
          <cell r="COZ7">
            <v>13.1</v>
          </cell>
          <cell r="CPA7">
            <v>12.9</v>
          </cell>
          <cell r="CPB7">
            <v>12.1</v>
          </cell>
          <cell r="CPC7">
            <v>9.6</v>
          </cell>
          <cell r="CPD7">
            <v>7.2</v>
          </cell>
          <cell r="CPE7">
            <v>4.5999999999999996</v>
          </cell>
          <cell r="CPF7">
            <v>3.3</v>
          </cell>
          <cell r="CPG7">
            <v>1.3</v>
          </cell>
          <cell r="CPH7">
            <v>1.8</v>
          </cell>
          <cell r="CPI7">
            <v>0.7</v>
          </cell>
          <cell r="CPJ7">
            <v>0.4</v>
          </cell>
          <cell r="CPK7">
            <v>0.7</v>
          </cell>
          <cell r="CPL7">
            <v>0.5</v>
          </cell>
          <cell r="CPM7">
            <v>1</v>
          </cell>
          <cell r="CPN7">
            <v>1.7</v>
          </cell>
          <cell r="CPO7">
            <v>3.9</v>
          </cell>
          <cell r="CPP7">
            <v>5.0999999999999996</v>
          </cell>
          <cell r="CPQ7">
            <v>7</v>
          </cell>
          <cell r="CPR7">
            <v>9.5</v>
          </cell>
          <cell r="CPS7">
            <v>10.4</v>
          </cell>
          <cell r="CPT7">
            <v>11.3</v>
          </cell>
          <cell r="CPU7">
            <v>12.5</v>
          </cell>
          <cell r="CPV7">
            <v>13.8</v>
          </cell>
          <cell r="CPW7">
            <v>14.2</v>
          </cell>
          <cell r="CPX7">
            <v>13.6</v>
          </cell>
          <cell r="CPY7">
            <v>12.4</v>
          </cell>
          <cell r="CPZ7">
            <v>10.8</v>
          </cell>
          <cell r="CQA7">
            <v>8.9</v>
          </cell>
          <cell r="CQB7">
            <v>7.9</v>
          </cell>
          <cell r="CQC7">
            <v>6.2</v>
          </cell>
          <cell r="CQD7">
            <v>3.4</v>
          </cell>
          <cell r="CQE7">
            <v>3.7</v>
          </cell>
          <cell r="CQF7">
            <v>4.4000000000000004</v>
          </cell>
          <cell r="CQG7">
            <v>4.5999999999999996</v>
          </cell>
          <cell r="CQH7">
            <v>4.0999999999999996</v>
          </cell>
          <cell r="CQI7">
            <v>1.5</v>
          </cell>
          <cell r="CQJ7">
            <v>1.5</v>
          </cell>
          <cell r="CQK7">
            <v>2.4</v>
          </cell>
          <cell r="CQL7">
            <v>2.8</v>
          </cell>
          <cell r="CQM7">
            <v>6.8</v>
          </cell>
          <cell r="CQN7">
            <v>9.4</v>
          </cell>
          <cell r="CQO7">
            <v>10.8</v>
          </cell>
          <cell r="CQP7">
            <v>11.8</v>
          </cell>
          <cell r="CQQ7">
            <v>11.9</v>
          </cell>
          <cell r="CQR7">
            <v>12.6</v>
          </cell>
          <cell r="CQS7">
            <v>12.9</v>
          </cell>
          <cell r="CQT7">
            <v>13</v>
          </cell>
          <cell r="CQU7">
            <v>13</v>
          </cell>
          <cell r="CQV7">
            <v>13</v>
          </cell>
          <cell r="CQW7">
            <v>12.7</v>
          </cell>
          <cell r="CQX7">
            <v>11.4</v>
          </cell>
          <cell r="CQY7">
            <v>8.6</v>
          </cell>
          <cell r="CQZ7">
            <v>6</v>
          </cell>
          <cell r="CRA7">
            <v>5</v>
          </cell>
          <cell r="CRB7">
            <v>3.8</v>
          </cell>
          <cell r="CRC7">
            <v>2.6</v>
          </cell>
          <cell r="CRD7">
            <v>1</v>
          </cell>
          <cell r="CRE7">
            <v>0.2</v>
          </cell>
          <cell r="CRF7">
            <v>0.4</v>
          </cell>
          <cell r="CRG7">
            <v>-0.1</v>
          </cell>
          <cell r="CRH7">
            <v>-0.3</v>
          </cell>
          <cell r="CRI7">
            <v>-1.3</v>
          </cell>
          <cell r="CRJ7">
            <v>1.5</v>
          </cell>
          <cell r="CRK7">
            <v>5.4</v>
          </cell>
          <cell r="CRL7">
            <v>7.7</v>
          </cell>
          <cell r="CRM7">
            <v>8.9</v>
          </cell>
          <cell r="CRN7">
            <v>9.6</v>
          </cell>
          <cell r="CRO7">
            <v>9.9</v>
          </cell>
          <cell r="CRP7">
            <v>9.6999999999999993</v>
          </cell>
          <cell r="CRQ7">
            <v>9.9</v>
          </cell>
          <cell r="CRR7">
            <v>10.4</v>
          </cell>
          <cell r="CRS7">
            <v>9.1</v>
          </cell>
          <cell r="CRT7">
            <v>7.8</v>
          </cell>
          <cell r="CRU7">
            <v>7.8</v>
          </cell>
          <cell r="CRV7">
            <v>7.5</v>
          </cell>
          <cell r="CRW7">
            <v>6.5</v>
          </cell>
          <cell r="CRX7">
            <v>5.8</v>
          </cell>
          <cell r="CRY7">
            <v>5.7</v>
          </cell>
          <cell r="CRZ7">
            <v>5.0999999999999996</v>
          </cell>
          <cell r="CSA7">
            <v>5.3</v>
          </cell>
          <cell r="CSB7">
            <v>5.7</v>
          </cell>
          <cell r="CSC7">
            <v>5.9</v>
          </cell>
          <cell r="CSD7">
            <v>5.5</v>
          </cell>
          <cell r="CSE7">
            <v>5.4</v>
          </cell>
          <cell r="CSF7">
            <v>4.8</v>
          </cell>
          <cell r="CSG7">
            <v>4.3</v>
          </cell>
          <cell r="CSH7">
            <v>5.9</v>
          </cell>
          <cell r="CSI7">
            <v>6.5</v>
          </cell>
          <cell r="CSJ7">
            <v>7.6</v>
          </cell>
          <cell r="CSK7">
            <v>8.3000000000000007</v>
          </cell>
          <cell r="CSL7">
            <v>9.1</v>
          </cell>
          <cell r="CSM7">
            <v>9.6</v>
          </cell>
          <cell r="CSN7">
            <v>9.8000000000000007</v>
          </cell>
          <cell r="CSO7">
            <v>8.9</v>
          </cell>
          <cell r="CSP7">
            <v>8.6</v>
          </cell>
          <cell r="CSQ7">
            <v>8.6</v>
          </cell>
          <cell r="CSR7">
            <v>8.3000000000000007</v>
          </cell>
          <cell r="CSS7">
            <v>7.4</v>
          </cell>
          <cell r="CST7">
            <v>6.2</v>
          </cell>
          <cell r="CSU7">
            <v>5</v>
          </cell>
          <cell r="CSV7">
            <v>3.8</v>
          </cell>
          <cell r="CSW7">
            <v>3.7</v>
          </cell>
          <cell r="CSX7">
            <v>3.5</v>
          </cell>
          <cell r="CSY7">
            <v>3.7</v>
          </cell>
          <cell r="CSZ7">
            <v>3.6</v>
          </cell>
          <cell r="CTA7">
            <v>4.4000000000000004</v>
          </cell>
          <cell r="CTB7">
            <v>4.5</v>
          </cell>
          <cell r="CTC7">
            <v>4.7</v>
          </cell>
          <cell r="CTD7">
            <v>4.9000000000000004</v>
          </cell>
          <cell r="CTE7">
            <v>5.3</v>
          </cell>
          <cell r="CTF7">
            <v>6.2</v>
          </cell>
          <cell r="CTG7">
            <v>6.3</v>
          </cell>
          <cell r="CTH7">
            <v>7.7</v>
          </cell>
          <cell r="CTI7">
            <v>9.1999999999999993</v>
          </cell>
          <cell r="CTJ7">
            <v>9.6999999999999993</v>
          </cell>
          <cell r="CTK7">
            <v>9.4</v>
          </cell>
          <cell r="CTL7">
            <v>9.6999999999999993</v>
          </cell>
          <cell r="CTM7">
            <v>9.6999999999999993</v>
          </cell>
          <cell r="CTN7">
            <v>10</v>
          </cell>
          <cell r="CTO7">
            <v>9.8000000000000007</v>
          </cell>
          <cell r="CTP7">
            <v>9.6999999999999993</v>
          </cell>
          <cell r="CTQ7">
            <v>9.1999999999999993</v>
          </cell>
          <cell r="CTR7">
            <v>8.5</v>
          </cell>
          <cell r="CTS7">
            <v>6.9</v>
          </cell>
          <cell r="CTT7">
            <v>5.6</v>
          </cell>
          <cell r="CTU7">
            <v>4.9000000000000004</v>
          </cell>
          <cell r="CTV7">
            <v>4.9000000000000004</v>
          </cell>
          <cell r="CTW7">
            <v>5</v>
          </cell>
          <cell r="CTX7">
            <v>5.4</v>
          </cell>
          <cell r="CTY7">
            <v>5.4</v>
          </cell>
          <cell r="CTZ7">
            <v>5.2</v>
          </cell>
          <cell r="CUA7">
            <v>4.4000000000000004</v>
          </cell>
          <cell r="CUB7">
            <v>4.3</v>
          </cell>
          <cell r="CUC7">
            <v>4.3</v>
          </cell>
          <cell r="CUD7">
            <v>5</v>
          </cell>
          <cell r="CUE7">
            <v>6.3</v>
          </cell>
          <cell r="CUF7">
            <v>7</v>
          </cell>
          <cell r="CUG7">
            <v>7</v>
          </cell>
          <cell r="CUH7">
            <v>7.7</v>
          </cell>
          <cell r="CUI7">
            <v>8.5</v>
          </cell>
          <cell r="CUJ7">
            <v>9.1</v>
          </cell>
          <cell r="CUK7">
            <v>9</v>
          </cell>
          <cell r="CUL7">
            <v>9.5</v>
          </cell>
          <cell r="CUM7">
            <v>9.3000000000000007</v>
          </cell>
          <cell r="CUN7">
            <v>8.6</v>
          </cell>
          <cell r="CUO7">
            <v>7.4</v>
          </cell>
          <cell r="CUP7">
            <v>5.9</v>
          </cell>
          <cell r="CUQ7">
            <v>4.0999999999999996</v>
          </cell>
          <cell r="CUR7">
            <v>2.9</v>
          </cell>
          <cell r="CUS7">
            <v>0.8</v>
          </cell>
          <cell r="CUT7">
            <v>0.3</v>
          </cell>
          <cell r="CUU7">
            <v>-0.1</v>
          </cell>
          <cell r="CUV7">
            <v>0.2</v>
          </cell>
          <cell r="CUW7">
            <v>-1.3</v>
          </cell>
          <cell r="CUX7">
            <v>-1.2</v>
          </cell>
          <cell r="CUY7">
            <v>-1.2</v>
          </cell>
          <cell r="CUZ7">
            <v>-0.8</v>
          </cell>
          <cell r="CVA7">
            <v>-0.4</v>
          </cell>
          <cell r="CVB7">
            <v>1.2</v>
          </cell>
          <cell r="CVC7">
            <v>4</v>
          </cell>
          <cell r="CVD7">
            <v>5.6</v>
          </cell>
          <cell r="CVE7">
            <v>5.8</v>
          </cell>
          <cell r="CVF7">
            <v>6.3</v>
          </cell>
          <cell r="CVG7">
            <v>7</v>
          </cell>
          <cell r="CVH7">
            <v>7.1</v>
          </cell>
          <cell r="CVI7">
            <v>7</v>
          </cell>
          <cell r="CVJ7">
            <v>6.9</v>
          </cell>
          <cell r="CVK7">
            <v>6.3</v>
          </cell>
          <cell r="CVL7">
            <v>5.8</v>
          </cell>
          <cell r="CVM7">
            <v>5.4</v>
          </cell>
          <cell r="CVN7">
            <v>4.7</v>
          </cell>
          <cell r="CVO7">
            <v>3.1</v>
          </cell>
          <cell r="CVP7">
            <v>1.5</v>
          </cell>
          <cell r="CVQ7">
            <v>0.7</v>
          </cell>
          <cell r="CVR7">
            <v>-0.7</v>
          </cell>
          <cell r="CVS7">
            <v>-1.4</v>
          </cell>
          <cell r="CVT7">
            <v>-1.8</v>
          </cell>
          <cell r="CVU7">
            <v>-1.8</v>
          </cell>
          <cell r="CVV7">
            <v>-2</v>
          </cell>
          <cell r="CVW7">
            <v>-2.4</v>
          </cell>
          <cell r="CVX7">
            <v>-2.6</v>
          </cell>
          <cell r="CVY7">
            <v>-2.1</v>
          </cell>
          <cell r="CVZ7">
            <v>-0.2</v>
          </cell>
          <cell r="CWA7">
            <v>2.9</v>
          </cell>
          <cell r="CWB7">
            <v>5.4</v>
          </cell>
          <cell r="CWC7">
            <v>5.5</v>
          </cell>
          <cell r="CWD7">
            <v>5.8</v>
          </cell>
          <cell r="CWE7">
            <v>5.5</v>
          </cell>
          <cell r="CWF7">
            <v>4.0999999999999996</v>
          </cell>
          <cell r="CWG7">
            <v>2.2000000000000002</v>
          </cell>
          <cell r="CWH7">
            <v>1.7</v>
          </cell>
          <cell r="CWI7">
            <v>1.8</v>
          </cell>
          <cell r="CWJ7">
            <v>2.4</v>
          </cell>
          <cell r="CWK7">
            <v>2.8</v>
          </cell>
          <cell r="CWL7">
            <v>2.8</v>
          </cell>
          <cell r="CWM7">
            <v>2.7</v>
          </cell>
          <cell r="CWN7">
            <v>2.4</v>
          </cell>
          <cell r="CWO7">
            <v>1.7</v>
          </cell>
          <cell r="CWP7">
            <v>0.8</v>
          </cell>
          <cell r="CWQ7">
            <v>0.2</v>
          </cell>
          <cell r="CWR7">
            <v>-0.6</v>
          </cell>
          <cell r="CWS7">
            <v>-1.4</v>
          </cell>
          <cell r="CWT7">
            <v>-2</v>
          </cell>
          <cell r="CWU7">
            <v>-3.6</v>
          </cell>
          <cell r="CWV7">
            <v>-3.8</v>
          </cell>
          <cell r="CWW7">
            <v>-3.5</v>
          </cell>
          <cell r="CWX7">
            <v>-2.9</v>
          </cell>
          <cell r="CWY7">
            <v>0.4</v>
          </cell>
          <cell r="CWZ7">
            <v>2.9</v>
          </cell>
          <cell r="CXA7">
            <v>4.0999999999999996</v>
          </cell>
          <cell r="CXB7">
            <v>5.0999999999999996</v>
          </cell>
          <cell r="CXC7">
            <v>5.5</v>
          </cell>
          <cell r="CXD7">
            <v>5.0999999999999996</v>
          </cell>
          <cell r="CXE7">
            <v>5</v>
          </cell>
          <cell r="CXF7">
            <v>6.2</v>
          </cell>
          <cell r="CXG7">
            <v>6.9</v>
          </cell>
          <cell r="CXH7">
            <v>7.4</v>
          </cell>
          <cell r="CXI7">
            <v>6.9</v>
          </cell>
          <cell r="CXJ7">
            <v>5.6</v>
          </cell>
          <cell r="CXK7">
            <v>3.3</v>
          </cell>
          <cell r="CXL7">
            <v>1.5</v>
          </cell>
          <cell r="CXM7">
            <v>1.3</v>
          </cell>
          <cell r="CXN7">
            <v>1.6</v>
          </cell>
          <cell r="CXO7">
            <v>1.4</v>
          </cell>
          <cell r="CXP7">
            <v>1.2</v>
          </cell>
          <cell r="CXQ7">
            <v>0.5</v>
          </cell>
          <cell r="CXR7">
            <v>-1.2</v>
          </cell>
          <cell r="CXS7">
            <v>-0.7</v>
          </cell>
          <cell r="CXT7">
            <v>-1.3</v>
          </cell>
          <cell r="CXU7">
            <v>0.1</v>
          </cell>
          <cell r="CXV7">
            <v>1.9</v>
          </cell>
          <cell r="CXW7">
            <v>4.3</v>
          </cell>
          <cell r="CXX7">
            <v>6.1</v>
          </cell>
          <cell r="CXY7">
            <v>7.3</v>
          </cell>
          <cell r="CXZ7">
            <v>8.3000000000000007</v>
          </cell>
          <cell r="CYA7">
            <v>8.5</v>
          </cell>
          <cell r="CYB7">
            <v>7.8</v>
          </cell>
          <cell r="CYC7">
            <v>8.1999999999999993</v>
          </cell>
          <cell r="CYD7">
            <v>8.1</v>
          </cell>
          <cell r="CYE7">
            <v>7.5</v>
          </cell>
          <cell r="CYF7">
            <v>7.6</v>
          </cell>
          <cell r="CYG7">
            <v>7</v>
          </cell>
          <cell r="CYH7">
            <v>6.1</v>
          </cell>
          <cell r="CYI7">
            <v>4.5999999999999996</v>
          </cell>
          <cell r="CYJ7">
            <v>3.8</v>
          </cell>
          <cell r="CYK7">
            <v>2.4</v>
          </cell>
          <cell r="CYL7">
            <v>2.6</v>
          </cell>
          <cell r="CYM7">
            <v>3.4</v>
          </cell>
          <cell r="CYN7">
            <v>3.8</v>
          </cell>
          <cell r="CYO7">
            <v>4.0999999999999996</v>
          </cell>
          <cell r="CYP7">
            <v>3.1</v>
          </cell>
          <cell r="CYQ7">
            <v>3.2</v>
          </cell>
          <cell r="CYR7">
            <v>3.2</v>
          </cell>
          <cell r="CYS7">
            <v>3</v>
          </cell>
          <cell r="CYT7">
            <v>3.7</v>
          </cell>
          <cell r="CYU7">
            <v>5.2</v>
          </cell>
          <cell r="CYV7">
            <v>6</v>
          </cell>
          <cell r="CYW7">
            <v>5.3</v>
          </cell>
          <cell r="CYX7">
            <v>6.5</v>
          </cell>
          <cell r="CYY7">
            <v>7</v>
          </cell>
          <cell r="CYZ7">
            <v>7.2</v>
          </cell>
          <cell r="CZA7">
            <v>7.1</v>
          </cell>
          <cell r="CZB7">
            <v>6.7</v>
          </cell>
          <cell r="CZC7">
            <v>5.5</v>
          </cell>
          <cell r="CZD7">
            <v>4.4000000000000004</v>
          </cell>
          <cell r="CZE7">
            <v>3.8</v>
          </cell>
          <cell r="CZF7">
            <v>3.8</v>
          </cell>
          <cell r="CZG7">
            <v>3.8</v>
          </cell>
          <cell r="CZH7">
            <v>2.9</v>
          </cell>
          <cell r="CZI7">
            <v>2.8</v>
          </cell>
          <cell r="CZJ7">
            <v>2.2999999999999998</v>
          </cell>
          <cell r="CZK7">
            <v>2.1</v>
          </cell>
          <cell r="CZL7">
            <v>1.4</v>
          </cell>
          <cell r="CZM7">
            <v>0.7</v>
          </cell>
          <cell r="CZN7">
            <v>-0.4</v>
          </cell>
          <cell r="CZO7">
            <v>-0.5</v>
          </cell>
          <cell r="CZP7">
            <v>-0.6</v>
          </cell>
          <cell r="CZQ7">
            <v>-0.2</v>
          </cell>
          <cell r="CZR7">
            <v>1.4</v>
          </cell>
          <cell r="CZS7">
            <v>3.7</v>
          </cell>
          <cell r="CZT7">
            <v>5.4</v>
          </cell>
          <cell r="CZU7">
            <v>6.4</v>
          </cell>
          <cell r="CZV7">
            <v>7.2</v>
          </cell>
          <cell r="CZW7">
            <v>8.3000000000000007</v>
          </cell>
          <cell r="CZX7">
            <v>9.1999999999999993</v>
          </cell>
          <cell r="CZY7">
            <v>9.9</v>
          </cell>
          <cell r="CZZ7">
            <v>10.6</v>
          </cell>
          <cell r="DAA7">
            <v>10.9</v>
          </cell>
          <cell r="DAB7">
            <v>10.8</v>
          </cell>
          <cell r="DAC7">
            <v>10.4</v>
          </cell>
          <cell r="DAD7">
            <v>9.1</v>
          </cell>
          <cell r="DAE7">
            <v>6.6</v>
          </cell>
          <cell r="DAF7">
            <v>5.2</v>
          </cell>
          <cell r="DAG7">
            <v>3.7</v>
          </cell>
          <cell r="DAH7">
            <v>3.1</v>
          </cell>
          <cell r="DAI7">
            <v>2.2000000000000002</v>
          </cell>
          <cell r="DAJ7">
            <v>1.8</v>
          </cell>
          <cell r="DAK7">
            <v>2</v>
          </cell>
          <cell r="DAL7">
            <v>2.8</v>
          </cell>
          <cell r="DAM7">
            <v>4.2</v>
          </cell>
          <cell r="DAN7">
            <v>5.4</v>
          </cell>
          <cell r="DAO7">
            <v>5.8</v>
          </cell>
          <cell r="DAP7">
            <v>6.5</v>
          </cell>
          <cell r="DAQ7">
            <v>8.1999999999999993</v>
          </cell>
          <cell r="DAR7">
            <v>10.1</v>
          </cell>
          <cell r="DAS7">
            <v>11</v>
          </cell>
          <cell r="DAT7">
            <v>12.1</v>
          </cell>
          <cell r="DAU7">
            <v>13.5</v>
          </cell>
          <cell r="DAV7">
            <v>14.8</v>
          </cell>
          <cell r="DAW7">
            <v>15.3</v>
          </cell>
          <cell r="DAX7">
            <v>15.7</v>
          </cell>
          <cell r="DAY7">
            <v>15.7</v>
          </cell>
          <cell r="DAZ7">
            <v>15.5</v>
          </cell>
          <cell r="DBA7">
            <v>14.7</v>
          </cell>
          <cell r="DBB7">
            <v>13.2</v>
          </cell>
          <cell r="DBC7">
            <v>11.7</v>
          </cell>
          <cell r="DBD7">
            <v>10.1</v>
          </cell>
          <cell r="DBE7">
            <v>9.1</v>
          </cell>
          <cell r="DBF7">
            <v>8.6999999999999993</v>
          </cell>
          <cell r="DBG7">
            <v>8.8000000000000007</v>
          </cell>
          <cell r="DBH7">
            <v>8.5</v>
          </cell>
          <cell r="DBI7">
            <v>8.5</v>
          </cell>
          <cell r="DBJ7">
            <v>8.3000000000000007</v>
          </cell>
          <cell r="DBK7">
            <v>8.1999999999999993</v>
          </cell>
          <cell r="DBL7">
            <v>7.9</v>
          </cell>
          <cell r="DBM7">
            <v>7.9</v>
          </cell>
          <cell r="DBN7">
            <v>7.3</v>
          </cell>
          <cell r="DBO7">
            <v>7.2</v>
          </cell>
          <cell r="DBP7">
            <v>8.4</v>
          </cell>
          <cell r="DBQ7">
            <v>9.6999999999999993</v>
          </cell>
          <cell r="DBR7">
            <v>9.4</v>
          </cell>
          <cell r="DBS7">
            <v>9.9</v>
          </cell>
          <cell r="DBT7">
            <v>10.3</v>
          </cell>
          <cell r="DBU7">
            <v>10.8</v>
          </cell>
          <cell r="DBV7">
            <v>11.3</v>
          </cell>
          <cell r="DBW7">
            <v>11.3</v>
          </cell>
          <cell r="DBX7">
            <v>13</v>
          </cell>
          <cell r="DBY7">
            <v>11.3</v>
          </cell>
          <cell r="DBZ7">
            <v>10.7</v>
          </cell>
          <cell r="DCA7">
            <v>11</v>
          </cell>
          <cell r="DCB7">
            <v>8.6</v>
          </cell>
          <cell r="DCC7">
            <v>8.1</v>
          </cell>
          <cell r="DCD7">
            <v>7.6</v>
          </cell>
          <cell r="DCE7">
            <v>7</v>
          </cell>
          <cell r="DCF7">
            <v>6.3</v>
          </cell>
          <cell r="DCG7">
            <v>6.2</v>
          </cell>
          <cell r="DCH7">
            <v>6.4</v>
          </cell>
          <cell r="DCI7">
            <v>6.7</v>
          </cell>
          <cell r="DCJ7">
            <v>6.7</v>
          </cell>
          <cell r="DCK7">
            <v>6.8</v>
          </cell>
          <cell r="DCL7">
            <v>7.7</v>
          </cell>
          <cell r="DCM7">
            <v>8</v>
          </cell>
          <cell r="DCN7">
            <v>8.6</v>
          </cell>
          <cell r="DCO7">
            <v>9.1</v>
          </cell>
          <cell r="DCP7">
            <v>9.6999999999999993</v>
          </cell>
          <cell r="DCQ7">
            <v>9.9</v>
          </cell>
          <cell r="DCR7">
            <v>10.3</v>
          </cell>
          <cell r="DCS7">
            <v>10.6</v>
          </cell>
          <cell r="DCT7">
            <v>12</v>
          </cell>
          <cell r="DCU7">
            <v>12</v>
          </cell>
          <cell r="DCV7">
            <v>11.2</v>
          </cell>
          <cell r="DCW7">
            <v>9.4</v>
          </cell>
          <cell r="DCX7">
            <v>8.1999999999999993</v>
          </cell>
          <cell r="DCY7">
            <v>7.7</v>
          </cell>
          <cell r="DCZ7">
            <v>7.7</v>
          </cell>
          <cell r="DDA7">
            <v>7.5</v>
          </cell>
          <cell r="DDB7">
            <v>7.3</v>
          </cell>
          <cell r="DDC7">
            <v>6.6</v>
          </cell>
          <cell r="DDD7">
            <v>6.3</v>
          </cell>
          <cell r="DDE7">
            <v>5.5</v>
          </cell>
          <cell r="DDF7">
            <v>6</v>
          </cell>
          <cell r="DDG7">
            <v>4.7</v>
          </cell>
          <cell r="DDH7">
            <v>4</v>
          </cell>
          <cell r="DDI7">
            <v>5.0999999999999996</v>
          </cell>
          <cell r="DDJ7">
            <v>6.5</v>
          </cell>
          <cell r="DDK7">
            <v>8.1</v>
          </cell>
          <cell r="DDL7">
            <v>10.4</v>
          </cell>
          <cell r="DDM7">
            <v>12</v>
          </cell>
          <cell r="DDN7">
            <v>12.9</v>
          </cell>
          <cell r="DDO7">
            <v>14</v>
          </cell>
          <cell r="DDP7">
            <v>14.1</v>
          </cell>
          <cell r="DDQ7">
            <v>14.2</v>
          </cell>
          <cell r="DDR7">
            <v>13.8</v>
          </cell>
          <cell r="DDS7">
            <v>14.3</v>
          </cell>
          <cell r="DDT7">
            <v>14.5</v>
          </cell>
          <cell r="DDU7">
            <v>14.3</v>
          </cell>
          <cell r="DDV7">
            <v>13.6</v>
          </cell>
          <cell r="DDW7">
            <v>12.8</v>
          </cell>
          <cell r="DDX7">
            <v>11.9</v>
          </cell>
          <cell r="DDY7">
            <v>11.6</v>
          </cell>
          <cell r="DDZ7">
            <v>11.4</v>
          </cell>
          <cell r="DEA7">
            <v>11.2</v>
          </cell>
          <cell r="DEB7">
            <v>11.1</v>
          </cell>
          <cell r="DEC7">
            <v>10.9</v>
          </cell>
          <cell r="DED7">
            <v>11</v>
          </cell>
          <cell r="DEE7">
            <v>11</v>
          </cell>
          <cell r="DEF7">
            <v>11.1</v>
          </cell>
          <cell r="DEG7">
            <v>11.4</v>
          </cell>
          <cell r="DEH7">
            <v>12.3</v>
          </cell>
          <cell r="DEI7">
            <v>13.5</v>
          </cell>
          <cell r="DEJ7">
            <v>13.8</v>
          </cell>
          <cell r="DEK7">
            <v>14.2</v>
          </cell>
          <cell r="DEL7">
            <v>16.7</v>
          </cell>
          <cell r="DEM7">
            <v>18.7</v>
          </cell>
          <cell r="DEN7">
            <v>19.600000000000001</v>
          </cell>
          <cell r="DEO7">
            <v>19.100000000000001</v>
          </cell>
          <cell r="DEP7">
            <v>18.8</v>
          </cell>
          <cell r="DEQ7">
            <v>18.2</v>
          </cell>
          <cell r="DER7">
            <v>16.3</v>
          </cell>
          <cell r="DES7">
            <v>15.2</v>
          </cell>
          <cell r="DET7">
            <v>14.4</v>
          </cell>
          <cell r="DEU7">
            <v>13.1</v>
          </cell>
          <cell r="DEV7">
            <v>11.4</v>
          </cell>
          <cell r="DEW7">
            <v>9.8000000000000007</v>
          </cell>
          <cell r="DEX7">
            <v>8.9</v>
          </cell>
          <cell r="DEY7">
            <v>8.5</v>
          </cell>
          <cell r="DEZ7">
            <v>8.9</v>
          </cell>
          <cell r="DFA7">
            <v>8.5</v>
          </cell>
          <cell r="DFB7">
            <v>8.1999999999999993</v>
          </cell>
          <cell r="DFC7">
            <v>8.1</v>
          </cell>
          <cell r="DFD7">
            <v>8</v>
          </cell>
          <cell r="DFE7">
            <v>8</v>
          </cell>
          <cell r="DFF7">
            <v>9.1</v>
          </cell>
          <cell r="DFG7">
            <v>9.8000000000000007</v>
          </cell>
          <cell r="DFH7">
            <v>10.199999999999999</v>
          </cell>
          <cell r="DFI7">
            <v>10.9</v>
          </cell>
          <cell r="DFJ7">
            <v>12.6</v>
          </cell>
          <cell r="DFK7">
            <v>13.9</v>
          </cell>
          <cell r="DFL7">
            <v>13.7</v>
          </cell>
          <cell r="DFM7">
            <v>12.6</v>
          </cell>
          <cell r="DFN7">
            <v>10.7</v>
          </cell>
          <cell r="DFO7">
            <v>10</v>
          </cell>
          <cell r="DFP7">
            <v>10</v>
          </cell>
          <cell r="DFQ7">
            <v>9.6999999999999993</v>
          </cell>
          <cell r="DFR7">
            <v>8.6999999999999993</v>
          </cell>
          <cell r="DFS7">
            <v>8.4</v>
          </cell>
          <cell r="DFT7">
            <v>7.5</v>
          </cell>
          <cell r="DFU7">
            <v>7.1</v>
          </cell>
          <cell r="DFV7">
            <v>6.9</v>
          </cell>
          <cell r="DFW7">
            <v>6.9</v>
          </cell>
          <cell r="DFX7">
            <v>4.7</v>
          </cell>
          <cell r="DFY7">
            <v>5.0999999999999996</v>
          </cell>
          <cell r="DFZ7">
            <v>4.9000000000000004</v>
          </cell>
          <cell r="DGA7">
            <v>4.0999999999999996</v>
          </cell>
          <cell r="DGB7">
            <v>3.3</v>
          </cell>
          <cell r="DGC7">
            <v>3.1</v>
          </cell>
          <cell r="DGD7">
            <v>4.3</v>
          </cell>
          <cell r="DGE7">
            <v>6.3</v>
          </cell>
          <cell r="DGF7">
            <v>8.1999999999999993</v>
          </cell>
          <cell r="DGG7">
            <v>10.199999999999999</v>
          </cell>
          <cell r="DGH7">
            <v>10.8</v>
          </cell>
          <cell r="DGI7">
            <v>11.9</v>
          </cell>
          <cell r="DGJ7">
            <v>12.5</v>
          </cell>
          <cell r="DGK7">
            <v>12.7</v>
          </cell>
          <cell r="DGL7">
            <v>12.9</v>
          </cell>
          <cell r="DGM7">
            <v>13.5</v>
          </cell>
          <cell r="DGN7">
            <v>13.3</v>
          </cell>
          <cell r="DGO7">
            <v>12.8</v>
          </cell>
          <cell r="DGP7">
            <v>12.2</v>
          </cell>
          <cell r="DGQ7">
            <v>10.7</v>
          </cell>
          <cell r="DGR7">
            <v>9.5</v>
          </cell>
          <cell r="DGS7">
            <v>8.5</v>
          </cell>
          <cell r="DGT7">
            <v>8.1</v>
          </cell>
          <cell r="DGU7">
            <v>7.9</v>
          </cell>
          <cell r="DGV7">
            <v>7.5</v>
          </cell>
          <cell r="DGW7">
            <v>7.2</v>
          </cell>
          <cell r="DGX7">
            <v>6.9</v>
          </cell>
          <cell r="DGY7">
            <v>6.5</v>
          </cell>
          <cell r="DGZ7">
            <v>6.2</v>
          </cell>
          <cell r="DHA7">
            <v>6.2</v>
          </cell>
          <cell r="DHB7">
            <v>6.5</v>
          </cell>
          <cell r="DHC7">
            <v>7.1</v>
          </cell>
          <cell r="DHD7">
            <v>8.1999999999999993</v>
          </cell>
          <cell r="DHE7">
            <v>9.6</v>
          </cell>
          <cell r="DHF7">
            <v>11.2</v>
          </cell>
          <cell r="DHG7">
            <v>12.4</v>
          </cell>
          <cell r="DHH7">
            <v>13.2</v>
          </cell>
          <cell r="DHI7">
            <v>13.2</v>
          </cell>
          <cell r="DHJ7">
            <v>14</v>
          </cell>
          <cell r="DHK7">
            <v>14.1</v>
          </cell>
          <cell r="DHL7">
            <v>14.3</v>
          </cell>
          <cell r="DHM7">
            <v>14.1</v>
          </cell>
          <cell r="DHN7">
            <v>13.9</v>
          </cell>
          <cell r="DHO7">
            <v>12</v>
          </cell>
          <cell r="DHP7">
            <v>9.5</v>
          </cell>
          <cell r="DHQ7">
            <v>7.7</v>
          </cell>
          <cell r="DHR7">
            <v>6.9</v>
          </cell>
          <cell r="DHS7">
            <v>6.6</v>
          </cell>
          <cell r="DHT7">
            <v>7.4</v>
          </cell>
          <cell r="DHU7">
            <v>8.5</v>
          </cell>
          <cell r="DHV7">
            <v>9.4</v>
          </cell>
          <cell r="DHW7">
            <v>9.5</v>
          </cell>
          <cell r="DHX7">
            <v>9.5</v>
          </cell>
          <cell r="DHY7">
            <v>10.1</v>
          </cell>
          <cell r="DHZ7">
            <v>11.4</v>
          </cell>
          <cell r="DIA7">
            <v>12.5</v>
          </cell>
          <cell r="DIB7">
            <v>15</v>
          </cell>
          <cell r="DIC7">
            <v>16.3</v>
          </cell>
          <cell r="DID7">
            <v>17.899999999999999</v>
          </cell>
          <cell r="DIE7">
            <v>19.399999999999999</v>
          </cell>
          <cell r="DIF7">
            <v>19.899999999999999</v>
          </cell>
          <cell r="DIG7">
            <v>20.399999999999999</v>
          </cell>
          <cell r="DIH7">
            <v>21.2</v>
          </cell>
          <cell r="DII7">
            <v>21.1</v>
          </cell>
          <cell r="DIJ7">
            <v>20.6</v>
          </cell>
          <cell r="DIK7">
            <v>19.2</v>
          </cell>
          <cell r="DIL7">
            <v>17.7</v>
          </cell>
          <cell r="DIM7">
            <v>16.600000000000001</v>
          </cell>
          <cell r="DIN7">
            <v>15.6</v>
          </cell>
          <cell r="DIO7">
            <v>14.7</v>
          </cell>
          <cell r="DIP7">
            <v>13.9</v>
          </cell>
          <cell r="DIQ7">
            <v>13</v>
          </cell>
          <cell r="DIR7">
            <v>12.1</v>
          </cell>
          <cell r="DIS7">
            <v>11.5</v>
          </cell>
          <cell r="DIT7">
            <v>10.3</v>
          </cell>
          <cell r="DIU7">
            <v>9.4</v>
          </cell>
          <cell r="DIV7">
            <v>8.6999999999999993</v>
          </cell>
          <cell r="DIW7">
            <v>8.9</v>
          </cell>
          <cell r="DIX7">
            <v>10.6</v>
          </cell>
          <cell r="DIY7">
            <v>12.6</v>
          </cell>
          <cell r="DIZ7">
            <v>14.9</v>
          </cell>
          <cell r="DJA7">
            <v>17.100000000000001</v>
          </cell>
          <cell r="DJB7">
            <v>19.100000000000001</v>
          </cell>
          <cell r="DJC7">
            <v>20.9</v>
          </cell>
          <cell r="DJD7">
            <v>21.6</v>
          </cell>
          <cell r="DJE7">
            <v>21.6</v>
          </cell>
          <cell r="DJF7">
            <v>21.5</v>
          </cell>
          <cell r="DJG7">
            <v>21.1</v>
          </cell>
          <cell r="DJH7">
            <v>20.6</v>
          </cell>
          <cell r="DJI7">
            <v>19.899999999999999</v>
          </cell>
          <cell r="DJJ7">
            <v>18.899999999999999</v>
          </cell>
          <cell r="DJK7">
            <v>17.600000000000001</v>
          </cell>
          <cell r="DJL7">
            <v>15.2</v>
          </cell>
          <cell r="DJM7">
            <v>13.7</v>
          </cell>
          <cell r="DJN7">
            <v>12.7</v>
          </cell>
          <cell r="DJO7">
            <v>12.1</v>
          </cell>
          <cell r="DJP7">
            <v>11.4</v>
          </cell>
          <cell r="DJQ7">
            <v>10.9</v>
          </cell>
          <cell r="DJR7">
            <v>10.4</v>
          </cell>
          <cell r="DJS7">
            <v>9.8000000000000007</v>
          </cell>
          <cell r="DJT7">
            <v>9.1</v>
          </cell>
          <cell r="DJU7">
            <v>9.4</v>
          </cell>
          <cell r="DJV7">
            <v>10.8</v>
          </cell>
          <cell r="DJW7">
            <v>12.9</v>
          </cell>
          <cell r="DJX7">
            <v>15</v>
          </cell>
          <cell r="DJY7">
            <v>17.100000000000001</v>
          </cell>
          <cell r="DJZ7">
            <v>18.7</v>
          </cell>
          <cell r="DKA7">
            <v>20.100000000000001</v>
          </cell>
          <cell r="DKB7">
            <v>20.2</v>
          </cell>
          <cell r="DKC7">
            <v>21.4</v>
          </cell>
          <cell r="DKD7">
            <v>21.5</v>
          </cell>
          <cell r="DKE7">
            <v>21.6</v>
          </cell>
          <cell r="DKF7">
            <v>21.6</v>
          </cell>
          <cell r="DKG7">
            <v>20.9</v>
          </cell>
          <cell r="DKH7">
            <v>19.100000000000001</v>
          </cell>
          <cell r="DKI7">
            <v>18.100000000000001</v>
          </cell>
          <cell r="DKJ7">
            <v>16.2</v>
          </cell>
          <cell r="DKK7">
            <v>14.6</v>
          </cell>
          <cell r="DKL7">
            <v>13.3</v>
          </cell>
          <cell r="DKM7">
            <v>12.2</v>
          </cell>
          <cell r="DKN7">
            <v>11.3</v>
          </cell>
          <cell r="DKO7">
            <v>10.4</v>
          </cell>
          <cell r="DKP7">
            <v>10</v>
          </cell>
          <cell r="DKQ7">
            <v>9.6999999999999993</v>
          </cell>
          <cell r="DKR7">
            <v>9.3000000000000007</v>
          </cell>
          <cell r="DKS7">
            <v>9.8000000000000007</v>
          </cell>
          <cell r="DKT7">
            <v>11</v>
          </cell>
          <cell r="DKU7">
            <v>12.8</v>
          </cell>
          <cell r="DKV7">
            <v>14.8</v>
          </cell>
          <cell r="DKW7">
            <v>17.3</v>
          </cell>
          <cell r="DKX7">
            <v>19</v>
          </cell>
          <cell r="DKY7">
            <v>20.100000000000001</v>
          </cell>
          <cell r="DKZ7">
            <v>20.6</v>
          </cell>
          <cell r="DLA7">
            <v>21</v>
          </cell>
          <cell r="DLB7">
            <v>21</v>
          </cell>
          <cell r="DLC7">
            <v>20.9</v>
          </cell>
          <cell r="DLD7">
            <v>20.100000000000001</v>
          </cell>
          <cell r="DLE7">
            <v>19.7</v>
          </cell>
          <cell r="DLF7">
            <v>19.2</v>
          </cell>
          <cell r="DLG7">
            <v>17.399999999999999</v>
          </cell>
          <cell r="DLH7">
            <v>14.2</v>
          </cell>
          <cell r="DLI7">
            <v>14</v>
          </cell>
          <cell r="DLJ7">
            <v>13</v>
          </cell>
          <cell r="DLK7">
            <v>11.9</v>
          </cell>
          <cell r="DLL7">
            <v>11.7</v>
          </cell>
          <cell r="DLM7">
            <v>11.3</v>
          </cell>
          <cell r="DLN7">
            <v>10.8</v>
          </cell>
          <cell r="DLO7">
            <v>9.9</v>
          </cell>
          <cell r="DLP7">
            <v>9.6999999999999993</v>
          </cell>
          <cell r="DLQ7">
            <v>10</v>
          </cell>
          <cell r="DLR7">
            <v>11.2</v>
          </cell>
          <cell r="DLS7">
            <v>12.8</v>
          </cell>
          <cell r="DLT7">
            <v>14.5</v>
          </cell>
          <cell r="DLU7">
            <v>16.600000000000001</v>
          </cell>
          <cell r="DLV7">
            <v>18.2</v>
          </cell>
          <cell r="DLW7">
            <v>19.8</v>
          </cell>
          <cell r="DLX7">
            <v>20.9</v>
          </cell>
          <cell r="DLY7">
            <v>21.9</v>
          </cell>
          <cell r="DLZ7">
            <v>22.4</v>
          </cell>
          <cell r="DMA7">
            <v>22.5</v>
          </cell>
          <cell r="DMB7">
            <v>22.5</v>
          </cell>
          <cell r="DMC7">
            <v>22.3</v>
          </cell>
          <cell r="DMD7">
            <v>21.6</v>
          </cell>
          <cell r="DME7">
            <v>18.899999999999999</v>
          </cell>
          <cell r="DMF7">
            <v>16.100000000000001</v>
          </cell>
          <cell r="DMG7">
            <v>14.6</v>
          </cell>
          <cell r="DMH7">
            <v>13.6</v>
          </cell>
          <cell r="DMI7">
            <v>12.5</v>
          </cell>
          <cell r="DMJ7">
            <v>11.8</v>
          </cell>
          <cell r="DMK7">
            <v>11</v>
          </cell>
          <cell r="DML7">
            <v>10</v>
          </cell>
          <cell r="DMM7">
            <v>9.3000000000000007</v>
          </cell>
          <cell r="DMN7">
            <v>8.5</v>
          </cell>
          <cell r="DMO7">
            <v>9.5</v>
          </cell>
          <cell r="DMP7">
            <v>12.2</v>
          </cell>
          <cell r="DMQ7">
            <v>15.3</v>
          </cell>
          <cell r="DMR7">
            <v>16.899999999999999</v>
          </cell>
          <cell r="DMS7">
            <v>18.600000000000001</v>
          </cell>
          <cell r="DMT7">
            <v>19.600000000000001</v>
          </cell>
          <cell r="DMU7">
            <v>20.7</v>
          </cell>
          <cell r="DMV7">
            <v>21.2</v>
          </cell>
          <cell r="DMW7">
            <v>21.5</v>
          </cell>
          <cell r="DMX7">
            <v>21.8</v>
          </cell>
          <cell r="DMY7">
            <v>22.4</v>
          </cell>
          <cell r="DMZ7">
            <v>22.1</v>
          </cell>
          <cell r="DNA7">
            <v>21.8</v>
          </cell>
          <cell r="DNB7">
            <v>21.1</v>
          </cell>
          <cell r="DNC7">
            <v>19.600000000000001</v>
          </cell>
          <cell r="DND7">
            <v>17.3</v>
          </cell>
          <cell r="DNE7">
            <v>15.3</v>
          </cell>
          <cell r="DNF7">
            <v>13.8</v>
          </cell>
          <cell r="DNG7">
            <v>11.7</v>
          </cell>
          <cell r="DNH7">
            <v>10.9</v>
          </cell>
          <cell r="DNI7">
            <v>10.6</v>
          </cell>
          <cell r="DNJ7">
            <v>10</v>
          </cell>
          <cell r="DNK7">
            <v>8.3000000000000007</v>
          </cell>
          <cell r="DNL7">
            <v>8.6</v>
          </cell>
          <cell r="DNM7">
            <v>8.4</v>
          </cell>
          <cell r="DNN7">
            <v>12.2</v>
          </cell>
          <cell r="DNO7">
            <v>14.7</v>
          </cell>
          <cell r="DNP7">
            <v>16</v>
          </cell>
          <cell r="DNQ7">
            <v>17.5</v>
          </cell>
          <cell r="DNR7">
            <v>18.7</v>
          </cell>
          <cell r="DNS7">
            <v>19.5</v>
          </cell>
          <cell r="DNT7">
            <v>21</v>
          </cell>
          <cell r="DNU7">
            <v>20.9</v>
          </cell>
          <cell r="DNV7">
            <v>20.5</v>
          </cell>
          <cell r="DNW7">
            <v>20.5</v>
          </cell>
          <cell r="DNX7">
            <v>20.5</v>
          </cell>
          <cell r="DNY7">
            <v>20.3</v>
          </cell>
          <cell r="DNZ7">
            <v>20.100000000000001</v>
          </cell>
          <cell r="DOA7">
            <v>19.100000000000001</v>
          </cell>
          <cell r="DOB7">
            <v>16.399999999999999</v>
          </cell>
          <cell r="DOC7">
            <v>12.9</v>
          </cell>
          <cell r="DOD7">
            <v>10.4</v>
          </cell>
          <cell r="DOE7">
            <v>8.1</v>
          </cell>
          <cell r="DOF7">
            <v>7.4</v>
          </cell>
          <cell r="DOG7">
            <v>7</v>
          </cell>
          <cell r="DOH7">
            <v>6.6</v>
          </cell>
          <cell r="DOI7">
            <v>6.4</v>
          </cell>
          <cell r="DOJ7">
            <v>6.9</v>
          </cell>
          <cell r="DOK7">
            <v>8.1999999999999993</v>
          </cell>
          <cell r="DOL7">
            <v>11.5</v>
          </cell>
          <cell r="DOM7">
            <v>15.2</v>
          </cell>
          <cell r="DON7">
            <v>18.8</v>
          </cell>
          <cell r="DOO7">
            <v>20.6</v>
          </cell>
          <cell r="DOP7">
            <v>21.4</v>
          </cell>
          <cell r="DOQ7">
            <v>22.3</v>
          </cell>
          <cell r="DOR7">
            <v>22.7</v>
          </cell>
          <cell r="DOS7">
            <v>23</v>
          </cell>
          <cell r="DOT7">
            <v>22.8</v>
          </cell>
          <cell r="DOU7">
            <v>22.7</v>
          </cell>
          <cell r="DOV7">
            <v>21.7</v>
          </cell>
          <cell r="DOW7">
            <v>20.399999999999999</v>
          </cell>
          <cell r="DOX7">
            <v>18.8</v>
          </cell>
          <cell r="DOY7">
            <v>16.2</v>
          </cell>
          <cell r="DOZ7">
            <v>12.8</v>
          </cell>
          <cell r="DPA7">
            <v>11.4</v>
          </cell>
          <cell r="DPB7">
            <v>9.9</v>
          </cell>
          <cell r="DPC7">
            <v>8.5</v>
          </cell>
          <cell r="DPD7">
            <v>6.9</v>
          </cell>
          <cell r="DPE7">
            <v>8.5</v>
          </cell>
          <cell r="DPF7">
            <v>7.5</v>
          </cell>
          <cell r="DPG7">
            <v>6.9</v>
          </cell>
          <cell r="DPH7">
            <v>7.2</v>
          </cell>
          <cell r="DPI7">
            <v>8.6</v>
          </cell>
          <cell r="DPJ7">
            <v>10.7</v>
          </cell>
          <cell r="DPK7">
            <v>13.4</v>
          </cell>
          <cell r="DPL7">
            <v>16</v>
          </cell>
          <cell r="DPM7">
            <v>18.3</v>
          </cell>
          <cell r="DPN7">
            <v>19.3</v>
          </cell>
          <cell r="DPO7">
            <v>19.8</v>
          </cell>
          <cell r="DPP7">
            <v>20</v>
          </cell>
          <cell r="DPQ7">
            <v>19.7</v>
          </cell>
          <cell r="DPR7">
            <v>19.100000000000001</v>
          </cell>
          <cell r="DPS7">
            <v>18.899999999999999</v>
          </cell>
          <cell r="DPT7">
            <v>18.600000000000001</v>
          </cell>
          <cell r="DPU7">
            <v>17.399999999999999</v>
          </cell>
          <cell r="DPV7">
            <v>15.6</v>
          </cell>
          <cell r="DPW7">
            <v>13.2</v>
          </cell>
          <cell r="DPX7">
            <v>11.1</v>
          </cell>
          <cell r="DPY7">
            <v>9.4</v>
          </cell>
          <cell r="DPZ7">
            <v>8.1</v>
          </cell>
          <cell r="DQA7">
            <v>7.2</v>
          </cell>
          <cell r="DQB7">
            <v>5.9</v>
          </cell>
          <cell r="DQC7">
            <v>6.3</v>
          </cell>
          <cell r="DQD7">
            <v>6.2</v>
          </cell>
          <cell r="DQE7">
            <v>6.1</v>
          </cell>
          <cell r="DQF7">
            <v>6.1</v>
          </cell>
          <cell r="DQG7">
            <v>6</v>
          </cell>
          <cell r="DQH7">
            <v>6.6</v>
          </cell>
          <cell r="DQI7">
            <v>8.1</v>
          </cell>
          <cell r="DQJ7">
            <v>11.9</v>
          </cell>
          <cell r="DQK7">
            <v>14.6</v>
          </cell>
          <cell r="DQL7">
            <v>16.2</v>
          </cell>
          <cell r="DQM7">
            <v>17.2</v>
          </cell>
          <cell r="DQN7">
            <v>18</v>
          </cell>
          <cell r="DQO7">
            <v>17.899999999999999</v>
          </cell>
          <cell r="DQP7">
            <v>17.899999999999999</v>
          </cell>
          <cell r="DQQ7">
            <v>17.600000000000001</v>
          </cell>
          <cell r="DQR7">
            <v>17.5</v>
          </cell>
          <cell r="DQS7">
            <v>17.2</v>
          </cell>
          <cell r="DQT7">
            <v>16.3</v>
          </cell>
          <cell r="DQU7">
            <v>14.4</v>
          </cell>
          <cell r="DQV7">
            <v>11.9</v>
          </cell>
          <cell r="DQW7">
            <v>10.199999999999999</v>
          </cell>
          <cell r="DQX7">
            <v>9</v>
          </cell>
          <cell r="DQY7">
            <v>9.5</v>
          </cell>
          <cell r="DQZ7">
            <v>9.9</v>
          </cell>
          <cell r="DRA7">
            <v>9.8000000000000007</v>
          </cell>
          <cell r="DRB7">
            <v>9.5</v>
          </cell>
          <cell r="DRC7">
            <v>8.5</v>
          </cell>
          <cell r="DRD7">
            <v>9</v>
          </cell>
          <cell r="DRE7">
            <v>9</v>
          </cell>
          <cell r="DRF7">
            <v>8.5</v>
          </cell>
          <cell r="DRG7">
            <v>8.1999999999999993</v>
          </cell>
          <cell r="DRH7">
            <v>8.8000000000000007</v>
          </cell>
          <cell r="DRI7">
            <v>9.8000000000000007</v>
          </cell>
          <cell r="DRJ7">
            <v>10.8</v>
          </cell>
          <cell r="DRK7">
            <v>11.5</v>
          </cell>
          <cell r="DRL7">
            <v>11.5</v>
          </cell>
          <cell r="DRM7">
            <v>11.6</v>
          </cell>
          <cell r="DRN7">
            <v>11</v>
          </cell>
          <cell r="DRO7">
            <v>11.1</v>
          </cell>
          <cell r="DRP7">
            <v>10.5</v>
          </cell>
          <cell r="DRQ7">
            <v>10.4</v>
          </cell>
          <cell r="DRR7">
            <v>9.5</v>
          </cell>
          <cell r="DRS7">
            <v>8.8000000000000007</v>
          </cell>
          <cell r="DRT7">
            <v>7.3</v>
          </cell>
          <cell r="DRU7">
            <v>5.5</v>
          </cell>
          <cell r="DRV7">
            <v>5.3</v>
          </cell>
          <cell r="DRW7">
            <v>5.3</v>
          </cell>
          <cell r="DRX7">
            <v>5.0999999999999996</v>
          </cell>
          <cell r="DRY7">
            <v>4.5</v>
          </cell>
          <cell r="DRZ7">
            <v>4.7</v>
          </cell>
          <cell r="DSA7">
            <v>4.8</v>
          </cell>
          <cell r="DSB7">
            <v>4.7</v>
          </cell>
          <cell r="DSC7">
            <v>6.1</v>
          </cell>
          <cell r="DSD7">
            <v>7.6</v>
          </cell>
          <cell r="DSE7">
            <v>8.3000000000000007</v>
          </cell>
          <cell r="DSF7">
            <v>8.9</v>
          </cell>
          <cell r="DSG7">
            <v>9.8000000000000007</v>
          </cell>
          <cell r="DSH7">
            <v>10.1</v>
          </cell>
          <cell r="DSI7">
            <v>10.6</v>
          </cell>
          <cell r="DSJ7">
            <v>10.7</v>
          </cell>
          <cell r="DSK7">
            <v>11.1</v>
          </cell>
          <cell r="DSL7">
            <v>11.2</v>
          </cell>
          <cell r="DSM7">
            <v>10.5</v>
          </cell>
          <cell r="DSN7">
            <v>10.1</v>
          </cell>
          <cell r="DSO7">
            <v>9.1999999999999993</v>
          </cell>
          <cell r="DSP7">
            <v>8.6</v>
          </cell>
          <cell r="DSQ7">
            <v>7.7</v>
          </cell>
          <cell r="DSR7">
            <v>6.2</v>
          </cell>
          <cell r="DSS7">
            <v>5.4</v>
          </cell>
          <cell r="DST7">
            <v>4.9000000000000004</v>
          </cell>
          <cell r="DSU7">
            <v>4</v>
          </cell>
          <cell r="DSV7">
            <v>3.3</v>
          </cell>
          <cell r="DSW7">
            <v>2.9</v>
          </cell>
          <cell r="DSX7">
            <v>2.9</v>
          </cell>
          <cell r="DSY7">
            <v>3.2</v>
          </cell>
          <cell r="DSZ7">
            <v>3</v>
          </cell>
          <cell r="DTA7">
            <v>3.9</v>
          </cell>
          <cell r="DTB7">
            <v>6.2</v>
          </cell>
          <cell r="DTC7">
            <v>7.7</v>
          </cell>
          <cell r="DTD7">
            <v>8.1</v>
          </cell>
          <cell r="DTE7">
            <v>8.4</v>
          </cell>
          <cell r="DTF7">
            <v>9</v>
          </cell>
          <cell r="DTG7">
            <v>9.8000000000000007</v>
          </cell>
          <cell r="DTH7">
            <v>10.1</v>
          </cell>
          <cell r="DTI7">
            <v>9.6999999999999993</v>
          </cell>
          <cell r="DTJ7">
            <v>8.8000000000000007</v>
          </cell>
          <cell r="DTK7">
            <v>7.5</v>
          </cell>
          <cell r="DTL7">
            <v>7.3</v>
          </cell>
          <cell r="DTM7">
            <v>6.8</v>
          </cell>
          <cell r="DTN7">
            <v>6.3</v>
          </cell>
          <cell r="DTO7">
            <v>6</v>
          </cell>
          <cell r="DTP7">
            <v>5.9</v>
          </cell>
          <cell r="DTQ7">
            <v>5.7</v>
          </cell>
          <cell r="DTR7">
            <v>6</v>
          </cell>
          <cell r="DTS7">
            <v>6.1</v>
          </cell>
          <cell r="DTT7">
            <v>6.3</v>
          </cell>
          <cell r="DTU7">
            <v>6.5</v>
          </cell>
          <cell r="DTV7">
            <v>6.8</v>
          </cell>
          <cell r="DTW7">
            <v>6.8</v>
          </cell>
          <cell r="DTX7">
            <v>6.7</v>
          </cell>
          <cell r="DTY7">
            <v>6.9</v>
          </cell>
          <cell r="DTZ7">
            <v>7.2</v>
          </cell>
          <cell r="DUA7">
            <v>7.5</v>
          </cell>
          <cell r="DUB7">
            <v>7.9</v>
          </cell>
          <cell r="DUC7">
            <v>8.1999999999999993</v>
          </cell>
          <cell r="DUD7">
            <v>8.3000000000000007</v>
          </cell>
          <cell r="DUE7">
            <v>8.6999999999999993</v>
          </cell>
          <cell r="DUF7">
            <v>8.9</v>
          </cell>
          <cell r="DUG7">
            <v>9</v>
          </cell>
          <cell r="DUH7">
            <v>9.3000000000000007</v>
          </cell>
          <cell r="DUI7">
            <v>9.4</v>
          </cell>
          <cell r="DUJ7">
            <v>9.3000000000000007</v>
          </cell>
          <cell r="DUK7">
            <v>9.3000000000000007</v>
          </cell>
          <cell r="DUL7">
            <v>9.3000000000000007</v>
          </cell>
          <cell r="DUM7">
            <v>9.3000000000000007</v>
          </cell>
          <cell r="DUN7">
            <v>9.1</v>
          </cell>
          <cell r="DUO7">
            <v>9</v>
          </cell>
          <cell r="DUP7">
            <v>8.9</v>
          </cell>
          <cell r="DUQ7">
            <v>8.9</v>
          </cell>
          <cell r="DUR7">
            <v>8.6999999999999993</v>
          </cell>
          <cell r="DUS7">
            <v>8.6999999999999993</v>
          </cell>
          <cell r="DUT7">
            <v>8.6</v>
          </cell>
          <cell r="DUU7">
            <v>8.6999999999999993</v>
          </cell>
          <cell r="DUV7">
            <v>8.6999999999999993</v>
          </cell>
          <cell r="DUW7">
            <v>9</v>
          </cell>
          <cell r="DUX7">
            <v>9.1999999999999993</v>
          </cell>
          <cell r="DUY7">
            <v>9.4</v>
          </cell>
          <cell r="DUZ7">
            <v>10.5</v>
          </cell>
          <cell r="DVA7">
            <v>11.2</v>
          </cell>
          <cell r="DVB7">
            <v>11.6</v>
          </cell>
          <cell r="DVC7">
            <v>12.2</v>
          </cell>
          <cell r="DVD7">
            <v>12.4</v>
          </cell>
          <cell r="DVE7">
            <v>12.5</v>
          </cell>
          <cell r="DVF7">
            <v>12.6</v>
          </cell>
          <cell r="DVG7">
            <v>13.2</v>
          </cell>
          <cell r="DVH7">
            <v>13.6</v>
          </cell>
          <cell r="DVI7">
            <v>13.8</v>
          </cell>
          <cell r="DVJ7">
            <v>13</v>
          </cell>
          <cell r="DVK7">
            <v>12.3</v>
          </cell>
          <cell r="DVL7">
            <v>11.8</v>
          </cell>
          <cell r="DVM7">
            <v>11.5</v>
          </cell>
          <cell r="DVN7">
            <v>11.6</v>
          </cell>
          <cell r="DVO7">
            <v>11.5</v>
          </cell>
          <cell r="DVP7">
            <v>10.5</v>
          </cell>
          <cell r="DVQ7">
            <v>9.9</v>
          </cell>
          <cell r="DVR7">
            <v>10</v>
          </cell>
          <cell r="DVS7">
            <v>10.4</v>
          </cell>
          <cell r="DVT7">
            <v>10.7</v>
          </cell>
          <cell r="DVU7">
            <v>10.9</v>
          </cell>
          <cell r="DVV7">
            <v>10.7</v>
          </cell>
          <cell r="DVW7">
            <v>10.8</v>
          </cell>
          <cell r="DVX7">
            <v>10.9</v>
          </cell>
          <cell r="DVY7">
            <v>11</v>
          </cell>
          <cell r="DVZ7">
            <v>11.3</v>
          </cell>
          <cell r="DWA7">
            <v>12</v>
          </cell>
          <cell r="DWB7">
            <v>12.5</v>
          </cell>
          <cell r="DWC7">
            <v>12.8</v>
          </cell>
          <cell r="DWD7">
            <v>13.1</v>
          </cell>
          <cell r="DWE7">
            <v>12.7</v>
          </cell>
          <cell r="DWF7">
            <v>13.2</v>
          </cell>
          <cell r="DWG7">
            <v>13</v>
          </cell>
          <cell r="DWH7">
            <v>12.9</v>
          </cell>
          <cell r="DWI7">
            <v>12.2</v>
          </cell>
          <cell r="DWJ7">
            <v>11.1</v>
          </cell>
          <cell r="DWK7">
            <v>10.4</v>
          </cell>
          <cell r="DWL7">
            <v>10.5</v>
          </cell>
          <cell r="DWM7">
            <v>10</v>
          </cell>
          <cell r="DWN7">
            <v>9.5</v>
          </cell>
          <cell r="DWO7">
            <v>10</v>
          </cell>
          <cell r="DWP7">
            <v>10.7</v>
          </cell>
          <cell r="DWQ7">
            <v>10.9</v>
          </cell>
          <cell r="DWR7">
            <v>10.7</v>
          </cell>
          <cell r="DWS7">
            <v>10.9</v>
          </cell>
          <cell r="DWT7">
            <v>11.5</v>
          </cell>
          <cell r="DWU7">
            <v>11.3</v>
          </cell>
          <cell r="DWV7">
            <v>11.3</v>
          </cell>
          <cell r="DWW7">
            <v>11.8</v>
          </cell>
          <cell r="DWX7">
            <v>12.3</v>
          </cell>
          <cell r="DWY7">
            <v>14.1</v>
          </cell>
          <cell r="DWZ7">
            <v>15.6</v>
          </cell>
          <cell r="DXA7">
            <v>14.1</v>
          </cell>
          <cell r="DXB7">
            <v>12.4</v>
          </cell>
          <cell r="DXC7">
            <v>11.9</v>
          </cell>
          <cell r="DXD7">
            <v>12.5</v>
          </cell>
          <cell r="DXE7">
            <v>11.7</v>
          </cell>
          <cell r="DXF7">
            <v>11.2</v>
          </cell>
          <cell r="DXG7">
            <v>11</v>
          </cell>
          <cell r="DXH7">
            <v>10.4</v>
          </cell>
          <cell r="DXI7">
            <v>10.1</v>
          </cell>
          <cell r="DXJ7">
            <v>10</v>
          </cell>
          <cell r="DXK7">
            <v>9.9</v>
          </cell>
          <cell r="DXL7">
            <v>10</v>
          </cell>
          <cell r="DXM7">
            <v>10.1</v>
          </cell>
          <cell r="DXN7">
            <v>9.8000000000000007</v>
          </cell>
          <cell r="DXO7">
            <v>9.8000000000000007</v>
          </cell>
          <cell r="DXP7">
            <v>9.9</v>
          </cell>
          <cell r="DXQ7">
            <v>10.1</v>
          </cell>
          <cell r="DXR7">
            <v>10.5</v>
          </cell>
          <cell r="DXS7">
            <v>11</v>
          </cell>
          <cell r="DXT7">
            <v>11.6</v>
          </cell>
          <cell r="DXU7">
            <v>11.8</v>
          </cell>
          <cell r="DXV7">
            <v>12.1</v>
          </cell>
          <cell r="DXW7">
            <v>11.6</v>
          </cell>
          <cell r="DXX7">
            <v>11.7</v>
          </cell>
          <cell r="DXY7">
            <v>12</v>
          </cell>
          <cell r="DXZ7">
            <v>12.2</v>
          </cell>
          <cell r="DYA7">
            <v>12.3</v>
          </cell>
          <cell r="DYB7">
            <v>12.5</v>
          </cell>
          <cell r="DYC7">
            <v>12.3</v>
          </cell>
          <cell r="DYD7">
            <v>12</v>
          </cell>
          <cell r="DYE7">
            <v>11.5</v>
          </cell>
          <cell r="DYF7">
            <v>11.1</v>
          </cell>
          <cell r="DYG7">
            <v>10.8</v>
          </cell>
          <cell r="DYH7">
            <v>10.7</v>
          </cell>
          <cell r="DYI7">
            <v>10.3</v>
          </cell>
          <cell r="DYJ7">
            <v>9.9</v>
          </cell>
          <cell r="DYK7">
            <v>9.6</v>
          </cell>
          <cell r="DYL7">
            <v>9.6</v>
          </cell>
          <cell r="DYM7">
            <v>9.4</v>
          </cell>
          <cell r="DYN7">
            <v>9.1999999999999993</v>
          </cell>
          <cell r="DYO7">
            <v>9.4</v>
          </cell>
          <cell r="DYP7">
            <v>10</v>
          </cell>
          <cell r="DYQ7">
            <v>11.5</v>
          </cell>
          <cell r="DYR7">
            <v>11.5</v>
          </cell>
          <cell r="DYS7">
            <v>11.8</v>
          </cell>
          <cell r="DYT7">
            <v>10.9</v>
          </cell>
          <cell r="DYU7">
            <v>10.9</v>
          </cell>
          <cell r="DYV7">
            <v>11.5</v>
          </cell>
          <cell r="DYW7">
            <v>12</v>
          </cell>
          <cell r="DYX7">
            <v>11.3</v>
          </cell>
          <cell r="DYY7">
            <v>11.4</v>
          </cell>
          <cell r="DYZ7">
            <v>12.2</v>
          </cell>
          <cell r="DZA7">
            <v>11.9</v>
          </cell>
          <cell r="DZB7">
            <v>11</v>
          </cell>
          <cell r="DZC7">
            <v>10.6</v>
          </cell>
          <cell r="DZD7">
            <v>9.1</v>
          </cell>
          <cell r="DZE7">
            <v>8.8000000000000007</v>
          </cell>
          <cell r="DZF7">
            <v>9.1</v>
          </cell>
          <cell r="DZG7">
            <v>9.1999999999999993</v>
          </cell>
          <cell r="DZH7">
            <v>9.1999999999999993</v>
          </cell>
          <cell r="DZI7">
            <v>9.1999999999999993</v>
          </cell>
          <cell r="DZJ7">
            <v>10</v>
          </cell>
          <cell r="DZK7">
            <v>10.4</v>
          </cell>
          <cell r="DZL7">
            <v>10.8</v>
          </cell>
          <cell r="DZM7">
            <v>11.5</v>
          </cell>
          <cell r="DZN7">
            <v>12.3</v>
          </cell>
          <cell r="DZO7">
            <v>13.4</v>
          </cell>
          <cell r="DZP7">
            <v>13.9</v>
          </cell>
          <cell r="DZQ7">
            <v>13.3</v>
          </cell>
          <cell r="DZR7">
            <v>13.6</v>
          </cell>
          <cell r="DZS7">
            <v>16</v>
          </cell>
          <cell r="DZT7">
            <v>16.8</v>
          </cell>
          <cell r="DZU7">
            <v>17</v>
          </cell>
          <cell r="DZV7">
            <v>17.3</v>
          </cell>
          <cell r="DZW7">
            <v>17.399999999999999</v>
          </cell>
          <cell r="DZX7">
            <v>17</v>
          </cell>
          <cell r="DZY7">
            <v>15</v>
          </cell>
          <cell r="DZZ7">
            <v>14.7</v>
          </cell>
          <cell r="EAA7">
            <v>14.1</v>
          </cell>
          <cell r="EAB7">
            <v>13.3</v>
          </cell>
          <cell r="EAC7">
            <v>12.7</v>
          </cell>
          <cell r="EAD7">
            <v>12.1</v>
          </cell>
          <cell r="EAE7">
            <v>11.7</v>
          </cell>
          <cell r="EAF7">
            <v>11.6</v>
          </cell>
          <cell r="EAG7">
            <v>11.6</v>
          </cell>
          <cell r="EAH7">
            <v>11.3</v>
          </cell>
          <cell r="EAI7">
            <v>11.5</v>
          </cell>
          <cell r="EAJ7">
            <v>11.2</v>
          </cell>
          <cell r="EAK7">
            <v>11</v>
          </cell>
          <cell r="EAL7">
            <v>10.7</v>
          </cell>
          <cell r="EAM7">
            <v>10.8</v>
          </cell>
          <cell r="EAN7">
            <v>11.1</v>
          </cell>
          <cell r="EAO7">
            <v>10.6</v>
          </cell>
          <cell r="EAP7">
            <v>9.1</v>
          </cell>
          <cell r="EAQ7">
            <v>9</v>
          </cell>
          <cell r="EAR7">
            <v>9.5</v>
          </cell>
          <cell r="EAS7">
            <v>10</v>
          </cell>
          <cell r="EAT7">
            <v>10.4</v>
          </cell>
          <cell r="EAU7">
            <v>10.199999999999999</v>
          </cell>
          <cell r="EAV7">
            <v>10.199999999999999</v>
          </cell>
          <cell r="EAW7">
            <v>9.6999999999999993</v>
          </cell>
          <cell r="EAX7">
            <v>9.1999999999999993</v>
          </cell>
          <cell r="EAY7">
            <v>8.6</v>
          </cell>
          <cell r="EAZ7">
            <v>7.5</v>
          </cell>
          <cell r="EBA7">
            <v>6.5</v>
          </cell>
          <cell r="EBB7">
            <v>6</v>
          </cell>
          <cell r="EBC7">
            <v>5.7</v>
          </cell>
          <cell r="EBD7">
            <v>5.3</v>
          </cell>
          <cell r="EBE7">
            <v>4.4000000000000004</v>
          </cell>
          <cell r="EBF7">
            <v>3.6</v>
          </cell>
          <cell r="EBG7">
            <v>3.6</v>
          </cell>
          <cell r="EBH7">
            <v>4.3</v>
          </cell>
          <cell r="EBI7">
            <v>6.4</v>
          </cell>
          <cell r="EBJ7">
            <v>8.9</v>
          </cell>
          <cell r="EBK7">
            <v>10</v>
          </cell>
          <cell r="EBL7">
            <v>11.6</v>
          </cell>
          <cell r="EBM7">
            <v>11.8</v>
          </cell>
          <cell r="EBN7">
            <v>11</v>
          </cell>
          <cell r="EBO7">
            <v>8.8000000000000007</v>
          </cell>
          <cell r="EBP7">
            <v>10</v>
          </cell>
          <cell r="EBQ7">
            <v>10.8</v>
          </cell>
          <cell r="EBR7">
            <v>12</v>
          </cell>
          <cell r="EBS7">
            <v>11.1</v>
          </cell>
          <cell r="EBT7">
            <v>10.5</v>
          </cell>
          <cell r="EBU7">
            <v>8.9</v>
          </cell>
          <cell r="EBV7">
            <v>8.4</v>
          </cell>
          <cell r="EBW7">
            <v>8.5</v>
          </cell>
          <cell r="EBX7">
            <v>7.7</v>
          </cell>
          <cell r="EBY7">
            <v>6.2</v>
          </cell>
          <cell r="EBZ7">
            <v>5.5</v>
          </cell>
          <cell r="ECA7">
            <v>5</v>
          </cell>
          <cell r="ECB7">
            <v>5</v>
          </cell>
          <cell r="ECC7">
            <v>6.2</v>
          </cell>
          <cell r="ECD7">
            <v>5.5</v>
          </cell>
          <cell r="ECE7">
            <v>6.4</v>
          </cell>
          <cell r="ECF7">
            <v>7</v>
          </cell>
          <cell r="ECG7">
            <v>7.5</v>
          </cell>
          <cell r="ECH7">
            <v>8</v>
          </cell>
          <cell r="ECI7">
            <v>8.6999999999999993</v>
          </cell>
          <cell r="ECJ7">
            <v>9.1999999999999993</v>
          </cell>
          <cell r="ECK7">
            <v>9.1</v>
          </cell>
          <cell r="ECL7">
            <v>10.199999999999999</v>
          </cell>
          <cell r="ECM7">
            <v>10.5</v>
          </cell>
          <cell r="ECN7">
            <v>10.9</v>
          </cell>
          <cell r="ECO7">
            <v>12</v>
          </cell>
          <cell r="ECP7">
            <v>11.6</v>
          </cell>
          <cell r="ECQ7">
            <v>11.8</v>
          </cell>
          <cell r="ECR7">
            <v>11.4</v>
          </cell>
          <cell r="ECS7">
            <v>9.5</v>
          </cell>
          <cell r="ECT7">
            <v>9.1</v>
          </cell>
          <cell r="ECU7">
            <v>8.8000000000000007</v>
          </cell>
          <cell r="ECV7">
            <v>7.5</v>
          </cell>
          <cell r="ECW7">
            <v>6.9</v>
          </cell>
          <cell r="ECX7">
            <v>6.4</v>
          </cell>
          <cell r="ECY7">
            <v>6.1</v>
          </cell>
          <cell r="ECZ7">
            <v>6.1</v>
          </cell>
          <cell r="EDA7">
            <v>5.8</v>
          </cell>
          <cell r="EDB7">
            <v>5.7</v>
          </cell>
          <cell r="EDC7">
            <v>6.5</v>
          </cell>
          <cell r="EDD7">
            <v>6.1</v>
          </cell>
          <cell r="EDE7">
            <v>7.1</v>
          </cell>
          <cell r="EDF7">
            <v>8.1999999999999993</v>
          </cell>
          <cell r="EDG7">
            <v>9.1</v>
          </cell>
          <cell r="EDH7">
            <v>10</v>
          </cell>
          <cell r="EDI7">
            <v>10.6</v>
          </cell>
          <cell r="EDJ7">
            <v>10.9</v>
          </cell>
          <cell r="EDK7">
            <v>11</v>
          </cell>
          <cell r="EDL7">
            <v>11.7</v>
          </cell>
          <cell r="EDM7">
            <v>11.6</v>
          </cell>
          <cell r="EDN7">
            <v>12</v>
          </cell>
          <cell r="EDO7">
            <v>11.8</v>
          </cell>
          <cell r="EDP7">
            <v>11.8</v>
          </cell>
          <cell r="EDQ7">
            <v>11.7</v>
          </cell>
          <cell r="EDR7">
            <v>10.7</v>
          </cell>
          <cell r="EDS7">
            <v>9.5</v>
          </cell>
          <cell r="EDT7">
            <v>7.6</v>
          </cell>
          <cell r="EDU7">
            <v>6</v>
          </cell>
          <cell r="EDV7">
            <v>5.4</v>
          </cell>
          <cell r="EDW7">
            <v>4.8</v>
          </cell>
          <cell r="EDX7">
            <v>4.0999999999999996</v>
          </cell>
          <cell r="EDY7">
            <v>4</v>
          </cell>
          <cell r="EDZ7">
            <v>4.0999999999999996</v>
          </cell>
          <cell r="EEA7">
            <v>3.5</v>
          </cell>
          <cell r="EEB7">
            <v>5</v>
          </cell>
          <cell r="EEC7">
            <v>7.4</v>
          </cell>
          <cell r="EED7">
            <v>8</v>
          </cell>
          <cell r="EEE7">
            <v>9.8000000000000007</v>
          </cell>
          <cell r="EEF7">
            <v>10.6</v>
          </cell>
          <cell r="EEG7">
            <v>10.7</v>
          </cell>
          <cell r="EEH7">
            <v>11.2</v>
          </cell>
          <cell r="EEI7">
            <v>10.7</v>
          </cell>
          <cell r="EEJ7">
            <v>10.199999999999999</v>
          </cell>
          <cell r="EEK7">
            <v>9.6</v>
          </cell>
          <cell r="EEL7">
            <v>10.199999999999999</v>
          </cell>
          <cell r="EEM7">
            <v>10.5</v>
          </cell>
          <cell r="EEN7">
            <v>11.1</v>
          </cell>
          <cell r="EEO7">
            <v>12.1</v>
          </cell>
          <cell r="EEP7">
            <v>11.8</v>
          </cell>
          <cell r="EEQ7">
            <v>11.3</v>
          </cell>
          <cell r="EER7">
            <v>10.5</v>
          </cell>
          <cell r="EES7">
            <v>10</v>
          </cell>
          <cell r="EET7">
            <v>9.6</v>
          </cell>
          <cell r="EEU7">
            <v>9.6</v>
          </cell>
          <cell r="EEV7">
            <v>9.6999999999999993</v>
          </cell>
          <cell r="EEW7">
            <v>9.5</v>
          </cell>
          <cell r="EEX7">
            <v>9.3000000000000007</v>
          </cell>
          <cell r="EEY7">
            <v>9.1</v>
          </cell>
          <cell r="EEZ7">
            <v>8.8000000000000007</v>
          </cell>
          <cell r="EFA7">
            <v>9.3000000000000007</v>
          </cell>
          <cell r="EFB7">
            <v>9.6999999999999993</v>
          </cell>
          <cell r="EFC7">
            <v>9.8000000000000007</v>
          </cell>
          <cell r="EFD7">
            <v>10.5</v>
          </cell>
          <cell r="EFE7">
            <v>11.3</v>
          </cell>
          <cell r="EFF7">
            <v>10</v>
          </cell>
          <cell r="EFG7">
            <v>9.5</v>
          </cell>
          <cell r="EFH7">
            <v>9.6</v>
          </cell>
          <cell r="EFI7">
            <v>10.199999999999999</v>
          </cell>
          <cell r="EFJ7">
            <v>10.9</v>
          </cell>
          <cell r="EFK7">
            <v>11.1</v>
          </cell>
          <cell r="EFL7">
            <v>10.9</v>
          </cell>
          <cell r="EFM7">
            <v>10.7</v>
          </cell>
          <cell r="EFN7">
            <v>10.3</v>
          </cell>
          <cell r="EFO7">
            <v>9.6</v>
          </cell>
          <cell r="EFP7">
            <v>8.6999999999999993</v>
          </cell>
          <cell r="EFQ7">
            <v>8.5</v>
          </cell>
          <cell r="EFR7">
            <v>8.5</v>
          </cell>
          <cell r="EFS7">
            <v>8.1999999999999993</v>
          </cell>
          <cell r="EFT7">
            <v>8</v>
          </cell>
          <cell r="EFU7">
            <v>8</v>
          </cell>
          <cell r="EFV7">
            <v>8</v>
          </cell>
          <cell r="EFW7">
            <v>8</v>
          </cell>
          <cell r="EFX7">
            <v>8.3000000000000007</v>
          </cell>
          <cell r="EFY7">
            <v>8.6</v>
          </cell>
          <cell r="EFZ7">
            <v>9.1</v>
          </cell>
          <cell r="EGA7">
            <v>9.6</v>
          </cell>
          <cell r="EGB7">
            <v>9.6999999999999993</v>
          </cell>
          <cell r="EGC7">
            <v>9.8000000000000007</v>
          </cell>
          <cell r="EGD7">
            <v>10.4</v>
          </cell>
          <cell r="EGE7">
            <v>10.5</v>
          </cell>
          <cell r="EGF7">
            <v>10.5</v>
          </cell>
          <cell r="EGG7">
            <v>10.8</v>
          </cell>
          <cell r="EGH7">
            <v>11</v>
          </cell>
          <cell r="EGI7">
            <v>11.2</v>
          </cell>
          <cell r="EGJ7">
            <v>11.2</v>
          </cell>
          <cell r="EGK7">
            <v>11.4</v>
          </cell>
          <cell r="EGL7">
            <v>11.5</v>
          </cell>
          <cell r="EGM7">
            <v>10.5</v>
          </cell>
          <cell r="EGN7">
            <v>9.5</v>
          </cell>
          <cell r="EGO7">
            <v>9.1</v>
          </cell>
          <cell r="EGP7">
            <v>8</v>
          </cell>
          <cell r="EGQ7">
            <v>7.6</v>
          </cell>
          <cell r="EGR7">
            <v>7.5</v>
          </cell>
          <cell r="EGS7">
            <v>7.3</v>
          </cell>
          <cell r="EGT7">
            <v>7.6</v>
          </cell>
          <cell r="EGU7">
            <v>8.1</v>
          </cell>
          <cell r="EGV7">
            <v>8.3000000000000007</v>
          </cell>
          <cell r="EGW7">
            <v>8.6</v>
          </cell>
          <cell r="EGX7">
            <v>9.1</v>
          </cell>
          <cell r="EGY7">
            <v>10.1</v>
          </cell>
          <cell r="EGZ7">
            <v>11.3</v>
          </cell>
          <cell r="EHA7">
            <v>12.5</v>
          </cell>
          <cell r="EHB7">
            <v>13.6</v>
          </cell>
          <cell r="EHC7">
            <v>14.7</v>
          </cell>
          <cell r="EHD7">
            <v>15.2</v>
          </cell>
          <cell r="EHE7">
            <v>14.6</v>
          </cell>
          <cell r="EHF7">
            <v>14.1</v>
          </cell>
          <cell r="EHG7">
            <v>12.8</v>
          </cell>
          <cell r="EHH7">
            <v>12.2</v>
          </cell>
          <cell r="EHI7">
            <v>11.6</v>
          </cell>
          <cell r="EHJ7">
            <v>11.6</v>
          </cell>
          <cell r="EHK7">
            <v>11.4</v>
          </cell>
          <cell r="EHL7">
            <v>10.7</v>
          </cell>
          <cell r="EHM7">
            <v>8.3000000000000007</v>
          </cell>
          <cell r="EHN7">
            <v>7.3</v>
          </cell>
          <cell r="EHO7">
            <v>7.3</v>
          </cell>
          <cell r="EHP7">
            <v>7.4</v>
          </cell>
          <cell r="EHQ7">
            <v>7.3</v>
          </cell>
          <cell r="EHR7">
            <v>5.9</v>
          </cell>
          <cell r="EHS7">
            <v>5</v>
          </cell>
          <cell r="EHT7">
            <v>5.5</v>
          </cell>
          <cell r="EHU7">
            <v>8.1</v>
          </cell>
          <cell r="EHV7">
            <v>10.7</v>
          </cell>
          <cell r="EHW7">
            <v>12.5</v>
          </cell>
          <cell r="EHX7">
            <v>13.6</v>
          </cell>
          <cell r="EHY7">
            <v>14.7</v>
          </cell>
          <cell r="EHZ7">
            <v>15.4</v>
          </cell>
          <cell r="EIA7">
            <v>15.9</v>
          </cell>
          <cell r="EIB7">
            <v>16.5</v>
          </cell>
          <cell r="EIC7">
            <v>15.7</v>
          </cell>
          <cell r="EID7">
            <v>16.600000000000001</v>
          </cell>
          <cell r="EIE7">
            <v>16.3</v>
          </cell>
          <cell r="EIF7">
            <v>14.5</v>
          </cell>
          <cell r="EIG7">
            <v>13.5</v>
          </cell>
          <cell r="EIH7">
            <v>11.6</v>
          </cell>
          <cell r="EII7">
            <v>10.5</v>
          </cell>
          <cell r="EIJ7">
            <v>9.9</v>
          </cell>
          <cell r="EIK7">
            <v>8.4</v>
          </cell>
          <cell r="EIL7">
            <v>8.1</v>
          </cell>
          <cell r="EIM7">
            <v>7.6</v>
          </cell>
          <cell r="EIN7">
            <v>8.6</v>
          </cell>
          <cell r="HPK7">
            <v>17.100000000000001</v>
          </cell>
          <cell r="HPL7">
            <v>17</v>
          </cell>
          <cell r="KVK7">
            <v>-9.1</v>
          </cell>
          <cell r="KVL7">
            <v>-0.8</v>
          </cell>
          <cell r="LYA7">
            <v>-12.5</v>
          </cell>
        </row>
        <row r="8">
          <cell r="D8">
            <v>5.0999999999999996</v>
          </cell>
          <cell r="BBO8">
            <v>3.1</v>
          </cell>
          <cell r="BBP8">
            <v>3</v>
          </cell>
          <cell r="BBQ8">
            <v>3</v>
          </cell>
          <cell r="BBR8">
            <v>3</v>
          </cell>
          <cell r="BBS8">
            <v>3</v>
          </cell>
          <cell r="BBT8">
            <v>3</v>
          </cell>
          <cell r="BBU8">
            <v>3</v>
          </cell>
          <cell r="BBV8">
            <v>3</v>
          </cell>
          <cell r="BBW8">
            <v>3</v>
          </cell>
          <cell r="BBX8">
            <v>3</v>
          </cell>
          <cell r="BBY8">
            <v>3</v>
          </cell>
          <cell r="BBZ8">
            <v>3</v>
          </cell>
          <cell r="BCA8">
            <v>3</v>
          </cell>
          <cell r="BCB8">
            <v>3</v>
          </cell>
          <cell r="BCC8">
            <v>3</v>
          </cell>
          <cell r="BCD8">
            <v>3</v>
          </cell>
          <cell r="BCE8">
            <v>3</v>
          </cell>
          <cell r="BCF8">
            <v>3</v>
          </cell>
          <cell r="BCG8">
            <v>3</v>
          </cell>
          <cell r="BCH8">
            <v>3</v>
          </cell>
          <cell r="BCI8">
            <v>3</v>
          </cell>
          <cell r="BCJ8">
            <v>3</v>
          </cell>
          <cell r="BCK8">
            <v>3</v>
          </cell>
          <cell r="BCL8">
            <v>3</v>
          </cell>
          <cell r="BCM8">
            <v>3</v>
          </cell>
          <cell r="BCN8">
            <v>2.9</v>
          </cell>
          <cell r="BCO8">
            <v>2.9</v>
          </cell>
          <cell r="BCP8">
            <v>2.9</v>
          </cell>
          <cell r="BCQ8">
            <v>2.9</v>
          </cell>
          <cell r="BCR8">
            <v>2.9</v>
          </cell>
          <cell r="BCS8">
            <v>2.9</v>
          </cell>
          <cell r="BCT8">
            <v>2.9</v>
          </cell>
          <cell r="BCU8">
            <v>2.9</v>
          </cell>
          <cell r="BCV8">
            <v>2.9</v>
          </cell>
          <cell r="BCW8">
            <v>2.9</v>
          </cell>
          <cell r="BCX8">
            <v>2.9</v>
          </cell>
          <cell r="BCY8">
            <v>2.9</v>
          </cell>
          <cell r="BCZ8">
            <v>2.9</v>
          </cell>
          <cell r="BDA8">
            <v>2.9</v>
          </cell>
          <cell r="BDB8">
            <v>2.9</v>
          </cell>
          <cell r="BDC8">
            <v>2.9</v>
          </cell>
          <cell r="BDD8">
            <v>2.9</v>
          </cell>
          <cell r="BDE8">
            <v>2.9</v>
          </cell>
          <cell r="BDF8">
            <v>2.9</v>
          </cell>
          <cell r="BDG8">
            <v>2.9</v>
          </cell>
          <cell r="BDH8">
            <v>2.9</v>
          </cell>
          <cell r="BDI8">
            <v>2.9</v>
          </cell>
          <cell r="BDJ8">
            <v>2.9</v>
          </cell>
          <cell r="BDK8">
            <v>2.9</v>
          </cell>
          <cell r="BDL8">
            <v>2.8</v>
          </cell>
          <cell r="BDM8">
            <v>2.8</v>
          </cell>
          <cell r="BDN8">
            <v>2.8</v>
          </cell>
          <cell r="BDO8">
            <v>2.8</v>
          </cell>
          <cell r="BDP8">
            <v>2.8</v>
          </cell>
          <cell r="BDQ8">
            <v>2.8</v>
          </cell>
          <cell r="BDR8">
            <v>2.8</v>
          </cell>
          <cell r="BDS8">
            <v>2.8</v>
          </cell>
          <cell r="BDT8">
            <v>2.8</v>
          </cell>
          <cell r="BDU8">
            <v>2.8</v>
          </cell>
          <cell r="BDV8">
            <v>2.8</v>
          </cell>
          <cell r="BDW8">
            <v>2.8</v>
          </cell>
          <cell r="BDX8">
            <v>2.8</v>
          </cell>
          <cell r="BDY8">
            <v>2.8</v>
          </cell>
          <cell r="BDZ8">
            <v>2.8</v>
          </cell>
          <cell r="BEA8">
            <v>2.8</v>
          </cell>
          <cell r="BEB8">
            <v>2.8</v>
          </cell>
          <cell r="BEC8">
            <v>2.8</v>
          </cell>
          <cell r="BED8">
            <v>2.8</v>
          </cell>
          <cell r="BEE8">
            <v>2.8</v>
          </cell>
          <cell r="BEF8">
            <v>2.8</v>
          </cell>
          <cell r="BEG8">
            <v>2.8</v>
          </cell>
          <cell r="BEH8">
            <v>2.8</v>
          </cell>
          <cell r="BEI8">
            <v>2.8</v>
          </cell>
          <cell r="BEJ8">
            <v>2.7</v>
          </cell>
          <cell r="BEK8">
            <v>2.7</v>
          </cell>
          <cell r="BEL8">
            <v>2.7</v>
          </cell>
          <cell r="BEM8">
            <v>2.7</v>
          </cell>
          <cell r="BEN8">
            <v>2.7</v>
          </cell>
          <cell r="BEO8">
            <v>2.7</v>
          </cell>
          <cell r="BEP8">
            <v>2.7</v>
          </cell>
          <cell r="BEQ8">
            <v>2.7</v>
          </cell>
          <cell r="BER8">
            <v>2.7</v>
          </cell>
          <cell r="BES8">
            <v>2.7</v>
          </cell>
          <cell r="BET8">
            <v>2.7</v>
          </cell>
          <cell r="BEU8">
            <v>2.7</v>
          </cell>
          <cell r="BEV8">
            <v>2.7</v>
          </cell>
          <cell r="BEW8">
            <v>2.7</v>
          </cell>
          <cell r="BEX8">
            <v>2.7</v>
          </cell>
          <cell r="BEY8">
            <v>2.7</v>
          </cell>
          <cell r="BEZ8">
            <v>2.7</v>
          </cell>
          <cell r="BFA8">
            <v>2.7</v>
          </cell>
          <cell r="BFB8">
            <v>2.7</v>
          </cell>
          <cell r="BFC8">
            <v>2.7</v>
          </cell>
          <cell r="BFD8">
            <v>2.7</v>
          </cell>
          <cell r="BFE8">
            <v>2.7</v>
          </cell>
          <cell r="BFF8">
            <v>2.7</v>
          </cell>
          <cell r="BFG8">
            <v>2.7</v>
          </cell>
          <cell r="BFH8">
            <v>2.6</v>
          </cell>
          <cell r="BFI8">
            <v>2.6</v>
          </cell>
          <cell r="BFJ8">
            <v>2.6</v>
          </cell>
          <cell r="BFK8">
            <v>2.6</v>
          </cell>
          <cell r="BFL8">
            <v>2.6</v>
          </cell>
          <cell r="BFM8">
            <v>2.6</v>
          </cell>
          <cell r="BFN8">
            <v>2.6</v>
          </cell>
          <cell r="BFO8">
            <v>2.6</v>
          </cell>
          <cell r="BFP8">
            <v>2.6</v>
          </cell>
          <cell r="BFQ8">
            <v>2.6</v>
          </cell>
          <cell r="BFR8">
            <v>2.6</v>
          </cell>
          <cell r="BFS8">
            <v>2.6</v>
          </cell>
          <cell r="BFT8">
            <v>2.6</v>
          </cell>
          <cell r="BFU8">
            <v>2.6</v>
          </cell>
          <cell r="BFV8">
            <v>2.6</v>
          </cell>
          <cell r="BFW8">
            <v>2.6</v>
          </cell>
          <cell r="BFX8">
            <v>2.6</v>
          </cell>
          <cell r="BFY8">
            <v>2.6</v>
          </cell>
          <cell r="BFZ8">
            <v>2.6</v>
          </cell>
          <cell r="BGA8">
            <v>2.6</v>
          </cell>
          <cell r="BGB8">
            <v>2.6</v>
          </cell>
          <cell r="BGC8">
            <v>2.6</v>
          </cell>
          <cell r="BGD8">
            <v>2.6</v>
          </cell>
          <cell r="BGE8">
            <v>2.6</v>
          </cell>
          <cell r="BGF8">
            <v>2.6</v>
          </cell>
          <cell r="BGG8">
            <v>2.6</v>
          </cell>
          <cell r="BGH8">
            <v>2.6</v>
          </cell>
          <cell r="BGI8">
            <v>2.6</v>
          </cell>
          <cell r="BGJ8">
            <v>2.6</v>
          </cell>
          <cell r="BGK8">
            <v>2.6</v>
          </cell>
          <cell r="BGL8">
            <v>2.6</v>
          </cell>
          <cell r="BGM8">
            <v>2.6</v>
          </cell>
          <cell r="BGN8">
            <v>2.6</v>
          </cell>
          <cell r="BGO8">
            <v>2.6</v>
          </cell>
          <cell r="BGP8">
            <v>2.6</v>
          </cell>
          <cell r="BGQ8">
            <v>2.6</v>
          </cell>
          <cell r="BGR8">
            <v>2.6</v>
          </cell>
          <cell r="BGS8">
            <v>2.6</v>
          </cell>
          <cell r="BGT8">
            <v>2.6</v>
          </cell>
          <cell r="BGU8">
            <v>2.6</v>
          </cell>
          <cell r="BGV8">
            <v>2.6</v>
          </cell>
          <cell r="BGW8">
            <v>2.6</v>
          </cell>
          <cell r="BGX8">
            <v>2.6</v>
          </cell>
          <cell r="BGY8">
            <v>2.6</v>
          </cell>
          <cell r="BGZ8">
            <v>2.6</v>
          </cell>
          <cell r="BHA8">
            <v>2.6</v>
          </cell>
          <cell r="BHB8">
            <v>2.6</v>
          </cell>
          <cell r="BHC8">
            <v>2.6</v>
          </cell>
          <cell r="BHD8">
            <v>2.6</v>
          </cell>
          <cell r="BHE8">
            <v>2.6</v>
          </cell>
          <cell r="BHF8">
            <v>2.6</v>
          </cell>
          <cell r="BHG8">
            <v>2.6</v>
          </cell>
          <cell r="BHH8">
            <v>2.6</v>
          </cell>
          <cell r="BHI8">
            <v>2.6</v>
          </cell>
          <cell r="BHJ8">
            <v>2.6</v>
          </cell>
          <cell r="BHK8">
            <v>2.6</v>
          </cell>
          <cell r="BHL8">
            <v>2.6</v>
          </cell>
          <cell r="BHM8">
            <v>2.6</v>
          </cell>
          <cell r="BHN8">
            <v>2.6</v>
          </cell>
          <cell r="BHO8">
            <v>2.6</v>
          </cell>
          <cell r="BHP8">
            <v>2.6</v>
          </cell>
          <cell r="BHQ8">
            <v>2.6</v>
          </cell>
          <cell r="BHR8">
            <v>2.6</v>
          </cell>
          <cell r="BHS8">
            <v>2.6</v>
          </cell>
          <cell r="BHT8">
            <v>2.6</v>
          </cell>
          <cell r="BHU8">
            <v>2.6</v>
          </cell>
          <cell r="BHV8">
            <v>2.6</v>
          </cell>
          <cell r="BHW8">
            <v>2.6</v>
          </cell>
          <cell r="BHX8">
            <v>2.6</v>
          </cell>
          <cell r="BHY8">
            <v>2.6</v>
          </cell>
          <cell r="BHZ8">
            <v>2.6</v>
          </cell>
          <cell r="BIA8">
            <v>2.6</v>
          </cell>
          <cell r="BIB8">
            <v>2.6</v>
          </cell>
          <cell r="BIC8">
            <v>2.6</v>
          </cell>
          <cell r="BID8">
            <v>2.6</v>
          </cell>
          <cell r="BIE8">
            <v>2.6</v>
          </cell>
          <cell r="BIF8">
            <v>2.6</v>
          </cell>
          <cell r="BIG8">
            <v>2.6</v>
          </cell>
          <cell r="BIH8">
            <v>2.6</v>
          </cell>
          <cell r="BII8">
            <v>2.6</v>
          </cell>
          <cell r="BIJ8">
            <v>2.6</v>
          </cell>
          <cell r="BIK8">
            <v>2.6</v>
          </cell>
          <cell r="BIL8">
            <v>2.6</v>
          </cell>
          <cell r="BIM8">
            <v>2.6</v>
          </cell>
          <cell r="BIN8">
            <v>2.6</v>
          </cell>
          <cell r="BIO8">
            <v>2.6</v>
          </cell>
          <cell r="BIP8">
            <v>2.6</v>
          </cell>
          <cell r="BIQ8">
            <v>2.6</v>
          </cell>
          <cell r="BIR8">
            <v>2.6</v>
          </cell>
          <cell r="BIS8">
            <v>2.6</v>
          </cell>
          <cell r="BIT8">
            <v>2.6</v>
          </cell>
          <cell r="BIU8">
            <v>2.6</v>
          </cell>
          <cell r="BIV8">
            <v>2.6</v>
          </cell>
          <cell r="BIW8">
            <v>2.6</v>
          </cell>
          <cell r="BIX8">
            <v>2.6</v>
          </cell>
          <cell r="BIY8">
            <v>2.6</v>
          </cell>
          <cell r="BIZ8">
            <v>2.7</v>
          </cell>
          <cell r="BJA8">
            <v>2.7</v>
          </cell>
          <cell r="BJB8">
            <v>2.7</v>
          </cell>
          <cell r="BJC8">
            <v>2.7</v>
          </cell>
          <cell r="BJD8">
            <v>2.7</v>
          </cell>
          <cell r="BJE8">
            <v>2.7</v>
          </cell>
          <cell r="BJF8">
            <v>2.7</v>
          </cell>
          <cell r="BJG8">
            <v>2.7</v>
          </cell>
          <cell r="BJH8">
            <v>2.7</v>
          </cell>
          <cell r="BJI8">
            <v>2.7</v>
          </cell>
          <cell r="BJJ8">
            <v>2.7</v>
          </cell>
          <cell r="BJK8">
            <v>2.7</v>
          </cell>
          <cell r="BJL8">
            <v>2.7</v>
          </cell>
          <cell r="BJM8">
            <v>2.7</v>
          </cell>
          <cell r="BJN8">
            <v>2.7</v>
          </cell>
          <cell r="BJO8">
            <v>2.7</v>
          </cell>
          <cell r="BJP8">
            <v>2.7</v>
          </cell>
          <cell r="BJQ8">
            <v>2.7</v>
          </cell>
          <cell r="BJR8">
            <v>2.7</v>
          </cell>
          <cell r="BJS8">
            <v>2.7</v>
          </cell>
          <cell r="BJT8">
            <v>2.7</v>
          </cell>
          <cell r="BJU8">
            <v>2.7</v>
          </cell>
          <cell r="BJV8">
            <v>2.7</v>
          </cell>
          <cell r="BJW8">
            <v>2.7</v>
          </cell>
          <cell r="BJX8">
            <v>2.7</v>
          </cell>
          <cell r="BJY8">
            <v>2.7</v>
          </cell>
          <cell r="BJZ8">
            <v>2.7</v>
          </cell>
          <cell r="BKA8">
            <v>2.7</v>
          </cell>
          <cell r="BKB8">
            <v>2.7</v>
          </cell>
          <cell r="BKC8">
            <v>2.7</v>
          </cell>
          <cell r="BKD8">
            <v>2.7</v>
          </cell>
          <cell r="BKE8">
            <v>2.7</v>
          </cell>
          <cell r="BKF8">
            <v>2.7</v>
          </cell>
          <cell r="BKG8">
            <v>2.7</v>
          </cell>
          <cell r="BKH8">
            <v>2.7</v>
          </cell>
          <cell r="BKI8">
            <v>2.7</v>
          </cell>
          <cell r="BKJ8">
            <v>2.7</v>
          </cell>
          <cell r="BKK8">
            <v>2.7</v>
          </cell>
          <cell r="BKL8">
            <v>2.7</v>
          </cell>
          <cell r="BKM8">
            <v>2.7</v>
          </cell>
          <cell r="BKN8">
            <v>2.7</v>
          </cell>
          <cell r="BKO8">
            <v>2.7</v>
          </cell>
          <cell r="BKP8">
            <v>2.7</v>
          </cell>
          <cell r="BKQ8">
            <v>2.7</v>
          </cell>
          <cell r="BKR8">
            <v>2.7</v>
          </cell>
          <cell r="BKS8">
            <v>2.7</v>
          </cell>
          <cell r="BKT8">
            <v>2.7</v>
          </cell>
          <cell r="BKU8">
            <v>2.7</v>
          </cell>
          <cell r="BKV8">
            <v>2.9</v>
          </cell>
          <cell r="BKW8">
            <v>2.9</v>
          </cell>
          <cell r="BKX8">
            <v>2.9</v>
          </cell>
          <cell r="BKY8">
            <v>2.9</v>
          </cell>
          <cell r="BKZ8">
            <v>2.9</v>
          </cell>
          <cell r="BLA8">
            <v>2.9</v>
          </cell>
          <cell r="BLB8">
            <v>2.9</v>
          </cell>
          <cell r="BLC8">
            <v>2.9</v>
          </cell>
          <cell r="BLD8">
            <v>2.9</v>
          </cell>
          <cell r="BLE8">
            <v>2.9</v>
          </cell>
          <cell r="BLF8">
            <v>2.9</v>
          </cell>
          <cell r="BLG8">
            <v>2.9</v>
          </cell>
          <cell r="BLH8">
            <v>2.9</v>
          </cell>
          <cell r="BLI8">
            <v>2.9</v>
          </cell>
          <cell r="BLJ8">
            <v>2.9</v>
          </cell>
          <cell r="BLK8">
            <v>2.9</v>
          </cell>
          <cell r="BLL8">
            <v>2.9</v>
          </cell>
          <cell r="BLM8">
            <v>2.9</v>
          </cell>
          <cell r="BLN8">
            <v>2.9</v>
          </cell>
          <cell r="BLO8">
            <v>2.9</v>
          </cell>
          <cell r="BLP8">
            <v>2.9</v>
          </cell>
          <cell r="BLQ8">
            <v>2.9</v>
          </cell>
          <cell r="BLR8">
            <v>2.9</v>
          </cell>
          <cell r="BLS8">
            <v>2.9</v>
          </cell>
          <cell r="BLT8">
            <v>3.1</v>
          </cell>
          <cell r="BLU8">
            <v>3.1</v>
          </cell>
          <cell r="BLV8">
            <v>3.1</v>
          </cell>
          <cell r="BLW8">
            <v>3.1</v>
          </cell>
          <cell r="BLX8">
            <v>3.1</v>
          </cell>
          <cell r="BLY8">
            <v>3.1</v>
          </cell>
          <cell r="BLZ8">
            <v>3.1</v>
          </cell>
          <cell r="BMA8">
            <v>3.1</v>
          </cell>
          <cell r="BMB8">
            <v>3.1</v>
          </cell>
          <cell r="BMC8">
            <v>3.1</v>
          </cell>
          <cell r="BMD8">
            <v>3.1</v>
          </cell>
          <cell r="BME8">
            <v>3.1</v>
          </cell>
          <cell r="BMF8">
            <v>3.1</v>
          </cell>
          <cell r="BMG8">
            <v>3.1</v>
          </cell>
          <cell r="BMH8">
            <v>3.1</v>
          </cell>
          <cell r="BMI8">
            <v>3.1</v>
          </cell>
          <cell r="BMJ8">
            <v>3.1</v>
          </cell>
          <cell r="BMK8">
            <v>3.1</v>
          </cell>
          <cell r="BML8">
            <v>3.1</v>
          </cell>
          <cell r="BMM8">
            <v>3.1</v>
          </cell>
          <cell r="BMN8">
            <v>3.1</v>
          </cell>
          <cell r="BMO8">
            <v>3.1</v>
          </cell>
          <cell r="BMP8">
            <v>3.1</v>
          </cell>
          <cell r="BMQ8">
            <v>3.1</v>
          </cell>
          <cell r="BMR8">
            <v>3.3</v>
          </cell>
          <cell r="BMS8">
            <v>3.3</v>
          </cell>
          <cell r="BMT8">
            <v>3.3</v>
          </cell>
          <cell r="BMU8">
            <v>3.3</v>
          </cell>
          <cell r="BMV8">
            <v>3.3</v>
          </cell>
          <cell r="BMW8">
            <v>3.3</v>
          </cell>
          <cell r="BMX8">
            <v>3.3</v>
          </cell>
          <cell r="BMY8">
            <v>3.3</v>
          </cell>
          <cell r="BMZ8">
            <v>3.3</v>
          </cell>
          <cell r="BNA8">
            <v>3.3</v>
          </cell>
          <cell r="BNB8">
            <v>3.3</v>
          </cell>
          <cell r="BNC8">
            <v>3.3</v>
          </cell>
          <cell r="BND8">
            <v>3.3</v>
          </cell>
          <cell r="BNE8">
            <v>3.3</v>
          </cell>
          <cell r="BNF8">
            <v>3.3</v>
          </cell>
          <cell r="BNG8">
            <v>3.3</v>
          </cell>
          <cell r="BNH8">
            <v>3.3</v>
          </cell>
          <cell r="BNI8">
            <v>3.3</v>
          </cell>
          <cell r="BNJ8">
            <v>3.3</v>
          </cell>
          <cell r="BNK8">
            <v>3.3</v>
          </cell>
          <cell r="BNL8">
            <v>3.3</v>
          </cell>
          <cell r="BNM8">
            <v>3.3</v>
          </cell>
          <cell r="BNN8">
            <v>3.3</v>
          </cell>
          <cell r="BNO8">
            <v>3.3</v>
          </cell>
          <cell r="BNP8">
            <v>3.5</v>
          </cell>
          <cell r="BNQ8">
            <v>3.5</v>
          </cell>
          <cell r="BNR8">
            <v>3.5</v>
          </cell>
          <cell r="BNS8">
            <v>3.5</v>
          </cell>
          <cell r="BNT8">
            <v>3.5</v>
          </cell>
          <cell r="BNU8">
            <v>3.5</v>
          </cell>
          <cell r="BNV8">
            <v>3.5</v>
          </cell>
          <cell r="BNW8">
            <v>3.5</v>
          </cell>
          <cell r="BNX8">
            <v>3.5</v>
          </cell>
          <cell r="BNY8">
            <v>3.5</v>
          </cell>
          <cell r="BNZ8">
            <v>3.5</v>
          </cell>
          <cell r="BOA8">
            <v>3.5</v>
          </cell>
          <cell r="BOB8">
            <v>3.5</v>
          </cell>
          <cell r="BOC8">
            <v>3.5</v>
          </cell>
          <cell r="BOD8">
            <v>3.5</v>
          </cell>
          <cell r="BOE8">
            <v>3.5</v>
          </cell>
          <cell r="BOF8">
            <v>3.5</v>
          </cell>
          <cell r="BOG8">
            <v>3.5</v>
          </cell>
          <cell r="BOH8">
            <v>3.5</v>
          </cell>
          <cell r="BOI8">
            <v>3.5</v>
          </cell>
          <cell r="BOJ8">
            <v>3.5</v>
          </cell>
          <cell r="BOK8">
            <v>3.5</v>
          </cell>
          <cell r="BOL8">
            <v>3.5</v>
          </cell>
          <cell r="BOM8">
            <v>3.5</v>
          </cell>
          <cell r="BON8">
            <v>3.5</v>
          </cell>
          <cell r="BOO8">
            <v>3.5</v>
          </cell>
          <cell r="BOP8">
            <v>3.5</v>
          </cell>
          <cell r="BOQ8">
            <v>3.5</v>
          </cell>
          <cell r="BOR8">
            <v>3.5</v>
          </cell>
          <cell r="BOS8">
            <v>3.5</v>
          </cell>
          <cell r="BOT8">
            <v>3.5</v>
          </cell>
          <cell r="BOU8">
            <v>3.5</v>
          </cell>
          <cell r="BOV8">
            <v>3.5</v>
          </cell>
          <cell r="BOW8">
            <v>3.5</v>
          </cell>
          <cell r="BOX8">
            <v>3.5</v>
          </cell>
          <cell r="BOY8">
            <v>3.5</v>
          </cell>
          <cell r="BOZ8">
            <v>3.5</v>
          </cell>
          <cell r="BPA8">
            <v>3.5</v>
          </cell>
          <cell r="BPB8">
            <v>3.5</v>
          </cell>
          <cell r="BPC8">
            <v>3.5</v>
          </cell>
          <cell r="BPD8">
            <v>3.5</v>
          </cell>
          <cell r="BPE8">
            <v>3.5</v>
          </cell>
          <cell r="BPF8">
            <v>3.5</v>
          </cell>
          <cell r="BPG8">
            <v>3.5</v>
          </cell>
          <cell r="BPH8">
            <v>3.5</v>
          </cell>
          <cell r="BPI8">
            <v>3.5</v>
          </cell>
          <cell r="BPJ8">
            <v>3.5</v>
          </cell>
          <cell r="BPK8">
            <v>3.5</v>
          </cell>
          <cell r="BPL8">
            <v>3.4</v>
          </cell>
          <cell r="BPM8">
            <v>3.4</v>
          </cell>
          <cell r="BPN8">
            <v>3.4</v>
          </cell>
          <cell r="BPO8">
            <v>3.4</v>
          </cell>
          <cell r="BPP8">
            <v>3.4</v>
          </cell>
          <cell r="BPQ8">
            <v>3.4</v>
          </cell>
          <cell r="BPR8">
            <v>3.4</v>
          </cell>
          <cell r="BPS8">
            <v>3.4</v>
          </cell>
          <cell r="BPT8">
            <v>3.4</v>
          </cell>
          <cell r="BPU8">
            <v>3.4</v>
          </cell>
          <cell r="BPV8">
            <v>3.4</v>
          </cell>
          <cell r="BPW8">
            <v>3.4</v>
          </cell>
          <cell r="BPX8">
            <v>3.4</v>
          </cell>
          <cell r="BPY8">
            <v>3.4</v>
          </cell>
          <cell r="BPZ8">
            <v>3.4</v>
          </cell>
          <cell r="BQA8">
            <v>3.4</v>
          </cell>
          <cell r="BQB8">
            <v>3.4</v>
          </cell>
          <cell r="BQC8">
            <v>3.4</v>
          </cell>
          <cell r="BQD8">
            <v>3.4</v>
          </cell>
          <cell r="BQE8">
            <v>3.4</v>
          </cell>
          <cell r="BQF8">
            <v>3.4</v>
          </cell>
          <cell r="BQG8">
            <v>3.4</v>
          </cell>
          <cell r="BQH8">
            <v>3.4</v>
          </cell>
          <cell r="BQI8">
            <v>3.4</v>
          </cell>
          <cell r="BQJ8">
            <v>3.3</v>
          </cell>
          <cell r="BQK8">
            <v>3.3</v>
          </cell>
          <cell r="BQL8">
            <v>3.3</v>
          </cell>
          <cell r="BQM8">
            <v>3.3</v>
          </cell>
          <cell r="BQN8">
            <v>3.3</v>
          </cell>
          <cell r="BQO8">
            <v>3.3</v>
          </cell>
          <cell r="BQP8">
            <v>3.3</v>
          </cell>
          <cell r="BQQ8">
            <v>3.3</v>
          </cell>
          <cell r="BQR8">
            <v>3.3</v>
          </cell>
          <cell r="BQS8">
            <v>3.3</v>
          </cell>
          <cell r="BQT8">
            <v>3.3</v>
          </cell>
          <cell r="BQU8">
            <v>3.3</v>
          </cell>
          <cell r="BQV8">
            <v>3.3</v>
          </cell>
          <cell r="BQW8">
            <v>3.3</v>
          </cell>
          <cell r="BQX8">
            <v>3.3</v>
          </cell>
          <cell r="BQY8">
            <v>3.3</v>
          </cell>
          <cell r="BQZ8">
            <v>3.3</v>
          </cell>
          <cell r="BRA8">
            <v>3.3</v>
          </cell>
          <cell r="BRB8">
            <v>3.3</v>
          </cell>
          <cell r="BRC8">
            <v>3.3</v>
          </cell>
          <cell r="BRD8">
            <v>3.3</v>
          </cell>
          <cell r="BRE8">
            <v>3.3</v>
          </cell>
          <cell r="BRF8">
            <v>3.3</v>
          </cell>
          <cell r="BRG8">
            <v>3.3</v>
          </cell>
          <cell r="BRH8">
            <v>3.1</v>
          </cell>
          <cell r="BRI8">
            <v>3.1</v>
          </cell>
          <cell r="BRJ8">
            <v>3.1</v>
          </cell>
          <cell r="BRK8">
            <v>3.1</v>
          </cell>
          <cell r="BRL8">
            <v>3.1</v>
          </cell>
          <cell r="BRM8">
            <v>3.1</v>
          </cell>
          <cell r="BRN8">
            <v>3.1</v>
          </cell>
          <cell r="BRO8">
            <v>3.1</v>
          </cell>
          <cell r="BRP8">
            <v>3.1</v>
          </cell>
          <cell r="BRQ8">
            <v>3.1</v>
          </cell>
          <cell r="BRR8">
            <v>3.1</v>
          </cell>
          <cell r="BRS8">
            <v>3.1</v>
          </cell>
          <cell r="BRT8">
            <v>3.1</v>
          </cell>
          <cell r="BRU8">
            <v>3.1</v>
          </cell>
          <cell r="BRV8">
            <v>3.1</v>
          </cell>
          <cell r="BRW8">
            <v>3.1</v>
          </cell>
          <cell r="BRX8">
            <v>3.1</v>
          </cell>
          <cell r="BRY8">
            <v>3.1</v>
          </cell>
          <cell r="BRZ8">
            <v>3.1</v>
          </cell>
          <cell r="BSA8">
            <v>3.1</v>
          </cell>
          <cell r="BSB8">
            <v>3.1</v>
          </cell>
          <cell r="BSC8">
            <v>3.1</v>
          </cell>
          <cell r="BSD8">
            <v>3.1</v>
          </cell>
          <cell r="BSE8">
            <v>3.1</v>
          </cell>
          <cell r="BSF8">
            <v>2.9</v>
          </cell>
          <cell r="BSG8">
            <v>2.9</v>
          </cell>
          <cell r="BSH8">
            <v>2.9</v>
          </cell>
          <cell r="BSI8">
            <v>2.9</v>
          </cell>
          <cell r="BSJ8">
            <v>2.9</v>
          </cell>
          <cell r="BSK8">
            <v>2.9</v>
          </cell>
          <cell r="BSL8">
            <v>2.9</v>
          </cell>
          <cell r="BSM8">
            <v>2.9</v>
          </cell>
          <cell r="BSN8">
            <v>2.9</v>
          </cell>
          <cell r="BSO8">
            <v>2.9</v>
          </cell>
          <cell r="BSP8">
            <v>2.9</v>
          </cell>
          <cell r="BSQ8">
            <v>2.9</v>
          </cell>
          <cell r="BSR8">
            <v>2.9</v>
          </cell>
          <cell r="BSS8">
            <v>2.9</v>
          </cell>
          <cell r="BST8">
            <v>2.9</v>
          </cell>
          <cell r="BSU8">
            <v>2.9</v>
          </cell>
          <cell r="BSV8">
            <v>2.9</v>
          </cell>
          <cell r="BSW8">
            <v>2.9</v>
          </cell>
          <cell r="BSX8">
            <v>2.9</v>
          </cell>
          <cell r="BSY8">
            <v>2.9</v>
          </cell>
          <cell r="BSZ8">
            <v>2.9</v>
          </cell>
          <cell r="BTA8">
            <v>2.9</v>
          </cell>
          <cell r="BTB8">
            <v>2.9</v>
          </cell>
          <cell r="BTC8">
            <v>2.9</v>
          </cell>
          <cell r="BTD8">
            <v>2.6</v>
          </cell>
          <cell r="BTE8">
            <v>2.6</v>
          </cell>
          <cell r="BTF8">
            <v>2.6</v>
          </cell>
          <cell r="BTG8">
            <v>2.6</v>
          </cell>
          <cell r="BTH8">
            <v>2.6</v>
          </cell>
          <cell r="BTI8">
            <v>2.6</v>
          </cell>
          <cell r="BTJ8">
            <v>2.6</v>
          </cell>
          <cell r="BTK8">
            <v>2.6</v>
          </cell>
          <cell r="BTL8">
            <v>2.6</v>
          </cell>
          <cell r="BTM8">
            <v>2.6</v>
          </cell>
          <cell r="BTN8">
            <v>2.6</v>
          </cell>
          <cell r="BTO8">
            <v>2.6</v>
          </cell>
          <cell r="BTP8">
            <v>2.6</v>
          </cell>
          <cell r="BTQ8">
            <v>2.6</v>
          </cell>
          <cell r="BTR8">
            <v>2.6</v>
          </cell>
          <cell r="BTS8">
            <v>2.6</v>
          </cell>
          <cell r="BTT8">
            <v>2.6</v>
          </cell>
          <cell r="BTU8">
            <v>2.6</v>
          </cell>
          <cell r="BTV8">
            <v>2.6</v>
          </cell>
          <cell r="BTW8">
            <v>2.6</v>
          </cell>
          <cell r="BTX8">
            <v>2.6</v>
          </cell>
          <cell r="BTY8">
            <v>2.6</v>
          </cell>
          <cell r="BTZ8">
            <v>2.6</v>
          </cell>
          <cell r="BUA8">
            <v>2.6</v>
          </cell>
          <cell r="BUB8">
            <v>2.4</v>
          </cell>
          <cell r="BUC8">
            <v>2.4</v>
          </cell>
          <cell r="BUD8">
            <v>2.4</v>
          </cell>
          <cell r="BUE8">
            <v>2.4</v>
          </cell>
          <cell r="BUF8">
            <v>2.4</v>
          </cell>
          <cell r="BUG8">
            <v>2.4</v>
          </cell>
          <cell r="BUH8">
            <v>2.4</v>
          </cell>
          <cell r="BUI8">
            <v>2.4</v>
          </cell>
          <cell r="BUJ8">
            <v>2.4</v>
          </cell>
          <cell r="BUK8">
            <v>2.4</v>
          </cell>
          <cell r="BUL8">
            <v>2.4</v>
          </cell>
          <cell r="BUM8">
            <v>2.4</v>
          </cell>
          <cell r="BUN8">
            <v>2.4</v>
          </cell>
          <cell r="BUO8">
            <v>2.4</v>
          </cell>
          <cell r="BUP8">
            <v>2.4</v>
          </cell>
          <cell r="BUQ8">
            <v>2.4</v>
          </cell>
          <cell r="BUR8">
            <v>2.4</v>
          </cell>
          <cell r="BUS8">
            <v>2.4</v>
          </cell>
          <cell r="BUT8">
            <v>2.4</v>
          </cell>
          <cell r="BUU8">
            <v>2.4</v>
          </cell>
          <cell r="BUV8">
            <v>2.4</v>
          </cell>
          <cell r="BUW8">
            <v>2.4</v>
          </cell>
          <cell r="BUX8">
            <v>2.4</v>
          </cell>
          <cell r="BUY8">
            <v>2.4</v>
          </cell>
          <cell r="BUZ8">
            <v>2.2999999999999998</v>
          </cell>
          <cell r="BVA8">
            <v>2.2999999999999998</v>
          </cell>
          <cell r="BVB8">
            <v>2.2999999999999998</v>
          </cell>
          <cell r="BVC8">
            <v>2.2999999999999998</v>
          </cell>
          <cell r="BVD8">
            <v>2.2999999999999998</v>
          </cell>
          <cell r="BVE8">
            <v>2.2999999999999998</v>
          </cell>
          <cell r="BVF8">
            <v>2.2999999999999998</v>
          </cell>
          <cell r="BVG8">
            <v>2.2999999999999998</v>
          </cell>
          <cell r="BVH8">
            <v>2.2999999999999998</v>
          </cell>
          <cell r="BVI8">
            <v>2.2999999999999998</v>
          </cell>
          <cell r="BVJ8">
            <v>2.2999999999999998</v>
          </cell>
          <cell r="BVK8">
            <v>2.2999999999999998</v>
          </cell>
          <cell r="BVL8">
            <v>2.2999999999999998</v>
          </cell>
          <cell r="BVM8">
            <v>2.2999999999999998</v>
          </cell>
          <cell r="BVN8">
            <v>2.2999999999999998</v>
          </cell>
          <cell r="BVO8">
            <v>2.2999999999999998</v>
          </cell>
          <cell r="BVP8">
            <v>2.2999999999999998</v>
          </cell>
          <cell r="BVQ8">
            <v>2.2999999999999998</v>
          </cell>
          <cell r="BVR8">
            <v>2.2999999999999998</v>
          </cell>
          <cell r="BVS8">
            <v>2.2999999999999998</v>
          </cell>
          <cell r="BVT8">
            <v>2.2999999999999998</v>
          </cell>
          <cell r="BVU8">
            <v>2.2999999999999998</v>
          </cell>
          <cell r="BVV8">
            <v>2.2999999999999998</v>
          </cell>
          <cell r="BVW8">
            <v>2.2999999999999998</v>
          </cell>
          <cell r="BVX8">
            <v>2.2999999999999998</v>
          </cell>
          <cell r="BVY8">
            <v>2.2999999999999998</v>
          </cell>
          <cell r="BVZ8">
            <v>2.2999999999999998</v>
          </cell>
          <cell r="BWA8">
            <v>2.2999999999999998</v>
          </cell>
          <cell r="BWB8">
            <v>2.2999999999999998</v>
          </cell>
          <cell r="BWC8">
            <v>2.2999999999999998</v>
          </cell>
          <cell r="BWD8">
            <v>2.2999999999999998</v>
          </cell>
          <cell r="BWE8">
            <v>2.2999999999999998</v>
          </cell>
          <cell r="BWF8">
            <v>2.2999999999999998</v>
          </cell>
          <cell r="BWG8">
            <v>2.2999999999999998</v>
          </cell>
          <cell r="BWH8">
            <v>2.2999999999999998</v>
          </cell>
          <cell r="BWI8">
            <v>2.2999999999999998</v>
          </cell>
          <cell r="BWJ8">
            <v>2.2999999999999998</v>
          </cell>
          <cell r="BWK8">
            <v>2.2999999999999998</v>
          </cell>
          <cell r="BWL8">
            <v>2.2999999999999998</v>
          </cell>
          <cell r="BWM8">
            <v>2.2999999999999998</v>
          </cell>
          <cell r="BWN8">
            <v>2.2999999999999998</v>
          </cell>
          <cell r="BWO8">
            <v>2.2999999999999998</v>
          </cell>
          <cell r="BWP8">
            <v>2.2999999999999998</v>
          </cell>
          <cell r="BWQ8">
            <v>2.2999999999999998</v>
          </cell>
          <cell r="BWR8">
            <v>2.2999999999999998</v>
          </cell>
          <cell r="BWS8">
            <v>2.2999999999999998</v>
          </cell>
          <cell r="BWT8">
            <v>2.2999999999999998</v>
          </cell>
          <cell r="BWU8">
            <v>2.2999999999999998</v>
          </cell>
          <cell r="BWV8">
            <v>2.2000000000000002</v>
          </cell>
          <cell r="BWW8">
            <v>2.2000000000000002</v>
          </cell>
          <cell r="BWX8">
            <v>2.2000000000000002</v>
          </cell>
          <cell r="BWY8">
            <v>2.2000000000000002</v>
          </cell>
          <cell r="BWZ8">
            <v>2.2000000000000002</v>
          </cell>
          <cell r="BXA8">
            <v>2.2000000000000002</v>
          </cell>
          <cell r="BXB8">
            <v>2.2000000000000002</v>
          </cell>
          <cell r="BXC8">
            <v>2.2000000000000002</v>
          </cell>
          <cell r="BXD8">
            <v>2.2000000000000002</v>
          </cell>
          <cell r="BXE8">
            <v>2.2000000000000002</v>
          </cell>
          <cell r="BXF8">
            <v>2.2000000000000002</v>
          </cell>
          <cell r="BXG8">
            <v>2.2000000000000002</v>
          </cell>
          <cell r="BXH8">
            <v>2.2000000000000002</v>
          </cell>
          <cell r="BXI8">
            <v>2.2000000000000002</v>
          </cell>
          <cell r="BXJ8">
            <v>2.2000000000000002</v>
          </cell>
          <cell r="BXK8">
            <v>2.2000000000000002</v>
          </cell>
          <cell r="BXL8">
            <v>2.2000000000000002</v>
          </cell>
          <cell r="BXM8">
            <v>2.2000000000000002</v>
          </cell>
          <cell r="BXN8">
            <v>2.2000000000000002</v>
          </cell>
          <cell r="BXO8">
            <v>2.2000000000000002</v>
          </cell>
          <cell r="BXP8">
            <v>2.2000000000000002</v>
          </cell>
          <cell r="BXQ8">
            <v>2.2000000000000002</v>
          </cell>
          <cell r="BXR8">
            <v>2.2000000000000002</v>
          </cell>
          <cell r="BXS8">
            <v>2.2000000000000002</v>
          </cell>
          <cell r="BXT8">
            <v>2.2000000000000002</v>
          </cell>
          <cell r="BXU8">
            <v>2.2000000000000002</v>
          </cell>
          <cell r="BXV8">
            <v>2.2000000000000002</v>
          </cell>
          <cell r="BXW8">
            <v>2.2000000000000002</v>
          </cell>
          <cell r="BXX8">
            <v>2.2000000000000002</v>
          </cell>
          <cell r="BXY8">
            <v>2.2000000000000002</v>
          </cell>
          <cell r="BXZ8">
            <v>2.2000000000000002</v>
          </cell>
          <cell r="BYA8">
            <v>2.2000000000000002</v>
          </cell>
          <cell r="BYB8">
            <v>2.2000000000000002</v>
          </cell>
          <cell r="BYC8">
            <v>2.2000000000000002</v>
          </cell>
          <cell r="BYD8">
            <v>2.2000000000000002</v>
          </cell>
          <cell r="BYE8">
            <v>2.2000000000000002</v>
          </cell>
          <cell r="BYF8">
            <v>2.2000000000000002</v>
          </cell>
          <cell r="BYG8">
            <v>2.2000000000000002</v>
          </cell>
          <cell r="BYH8">
            <v>2.2000000000000002</v>
          </cell>
          <cell r="BYI8">
            <v>2.2000000000000002</v>
          </cell>
          <cell r="BYJ8">
            <v>2.2000000000000002</v>
          </cell>
          <cell r="BYK8">
            <v>2.2000000000000002</v>
          </cell>
          <cell r="BYL8">
            <v>2.2000000000000002</v>
          </cell>
          <cell r="BYM8">
            <v>2.2000000000000002</v>
          </cell>
          <cell r="BYN8">
            <v>2.2000000000000002</v>
          </cell>
          <cell r="BYO8">
            <v>2.2000000000000002</v>
          </cell>
          <cell r="BYP8">
            <v>2.2000000000000002</v>
          </cell>
          <cell r="BYQ8">
            <v>2.2000000000000002</v>
          </cell>
          <cell r="BYR8">
            <v>2.2000000000000002</v>
          </cell>
          <cell r="BYS8">
            <v>2.2000000000000002</v>
          </cell>
          <cell r="BYT8">
            <v>2.2000000000000002</v>
          </cell>
          <cell r="BYU8">
            <v>2.2000000000000002</v>
          </cell>
          <cell r="BYV8">
            <v>2.2000000000000002</v>
          </cell>
          <cell r="BYW8">
            <v>2.2000000000000002</v>
          </cell>
          <cell r="BYX8">
            <v>2.2000000000000002</v>
          </cell>
          <cell r="BYY8">
            <v>2.2000000000000002</v>
          </cell>
          <cell r="BYZ8">
            <v>2.2000000000000002</v>
          </cell>
          <cell r="BZA8">
            <v>2.2000000000000002</v>
          </cell>
          <cell r="BZB8">
            <v>2.2000000000000002</v>
          </cell>
          <cell r="BZC8">
            <v>2.2000000000000002</v>
          </cell>
          <cell r="BZD8">
            <v>2.2000000000000002</v>
          </cell>
          <cell r="BZE8">
            <v>2.2000000000000002</v>
          </cell>
          <cell r="BZF8">
            <v>2.2000000000000002</v>
          </cell>
          <cell r="BZG8">
            <v>2.2000000000000002</v>
          </cell>
          <cell r="BZH8">
            <v>2.2000000000000002</v>
          </cell>
          <cell r="BZI8">
            <v>2.2000000000000002</v>
          </cell>
          <cell r="BZJ8">
            <v>2.2000000000000002</v>
          </cell>
          <cell r="BZK8">
            <v>2.2000000000000002</v>
          </cell>
          <cell r="BZL8">
            <v>2.2000000000000002</v>
          </cell>
          <cell r="BZM8">
            <v>2.2000000000000002</v>
          </cell>
          <cell r="BZN8">
            <v>2.2000000000000002</v>
          </cell>
          <cell r="BZO8">
            <v>2.2000000000000002</v>
          </cell>
          <cell r="BZP8">
            <v>2.1</v>
          </cell>
          <cell r="BZQ8">
            <v>2.1</v>
          </cell>
          <cell r="BZR8">
            <v>2.1</v>
          </cell>
          <cell r="BZS8">
            <v>2.1</v>
          </cell>
          <cell r="BZT8">
            <v>2.1</v>
          </cell>
          <cell r="BZU8">
            <v>2.1</v>
          </cell>
          <cell r="BZV8">
            <v>2.1</v>
          </cell>
          <cell r="BZW8">
            <v>2.1</v>
          </cell>
          <cell r="BZX8">
            <v>2.1</v>
          </cell>
          <cell r="BZY8">
            <v>2.1</v>
          </cell>
          <cell r="BZZ8">
            <v>2.1</v>
          </cell>
          <cell r="CAA8">
            <v>2.1</v>
          </cell>
          <cell r="CAB8">
            <v>2.1</v>
          </cell>
          <cell r="CAC8">
            <v>2.1</v>
          </cell>
          <cell r="CAD8">
            <v>2.1</v>
          </cell>
          <cell r="CAE8">
            <v>2.1</v>
          </cell>
          <cell r="CAF8">
            <v>2.1</v>
          </cell>
          <cell r="CAG8">
            <v>2.1</v>
          </cell>
          <cell r="CAH8">
            <v>2.1</v>
          </cell>
          <cell r="CAI8">
            <v>2.1</v>
          </cell>
          <cell r="CAJ8">
            <v>2.1</v>
          </cell>
          <cell r="CAK8">
            <v>2.1</v>
          </cell>
          <cell r="CAL8">
            <v>2.1</v>
          </cell>
          <cell r="CAM8">
            <v>2.1</v>
          </cell>
          <cell r="CAN8">
            <v>2.1</v>
          </cell>
          <cell r="CAO8">
            <v>2.1</v>
          </cell>
          <cell r="CAP8">
            <v>2.1</v>
          </cell>
          <cell r="CAQ8">
            <v>2.1</v>
          </cell>
          <cell r="CAR8">
            <v>2.1</v>
          </cell>
          <cell r="CAS8">
            <v>2.1</v>
          </cell>
          <cell r="CAT8">
            <v>2.1</v>
          </cell>
          <cell r="CAU8">
            <v>2.1</v>
          </cell>
          <cell r="CAV8">
            <v>2.1</v>
          </cell>
          <cell r="CAW8">
            <v>2.1</v>
          </cell>
          <cell r="CAX8">
            <v>2.1</v>
          </cell>
          <cell r="CAY8">
            <v>2.1</v>
          </cell>
          <cell r="CAZ8">
            <v>2.1</v>
          </cell>
          <cell r="CBA8">
            <v>2.1</v>
          </cell>
          <cell r="CBB8">
            <v>2.1</v>
          </cell>
          <cell r="CBC8">
            <v>2.1</v>
          </cell>
          <cell r="CBD8">
            <v>2.1</v>
          </cell>
          <cell r="CBE8">
            <v>2.1</v>
          </cell>
          <cell r="CBF8">
            <v>2.1</v>
          </cell>
          <cell r="CBG8">
            <v>2.1</v>
          </cell>
          <cell r="CBH8">
            <v>2.1</v>
          </cell>
          <cell r="CBI8">
            <v>2.1</v>
          </cell>
          <cell r="CBJ8">
            <v>2.1</v>
          </cell>
          <cell r="CBK8">
            <v>2.1</v>
          </cell>
          <cell r="CBL8">
            <v>2.1</v>
          </cell>
          <cell r="CBM8">
            <v>2.1</v>
          </cell>
          <cell r="CBN8">
            <v>2.1</v>
          </cell>
          <cell r="CBO8">
            <v>2.1</v>
          </cell>
          <cell r="CBP8">
            <v>2.1</v>
          </cell>
          <cell r="CBQ8">
            <v>2.1</v>
          </cell>
          <cell r="CBR8">
            <v>2.1</v>
          </cell>
          <cell r="CBS8">
            <v>2.1</v>
          </cell>
          <cell r="CBT8">
            <v>2.1</v>
          </cell>
          <cell r="CBU8">
            <v>2.1</v>
          </cell>
          <cell r="CBV8">
            <v>2.1</v>
          </cell>
          <cell r="CBW8">
            <v>2.1</v>
          </cell>
          <cell r="CBX8">
            <v>2.1</v>
          </cell>
          <cell r="CBY8">
            <v>2.1</v>
          </cell>
          <cell r="CBZ8">
            <v>2.1</v>
          </cell>
          <cell r="CCA8">
            <v>2.1</v>
          </cell>
          <cell r="CCB8">
            <v>2.1</v>
          </cell>
          <cell r="CCC8">
            <v>2.1</v>
          </cell>
          <cell r="CCD8">
            <v>2.1</v>
          </cell>
          <cell r="CCE8">
            <v>2.1</v>
          </cell>
          <cell r="CCF8">
            <v>2.1</v>
          </cell>
          <cell r="CCG8">
            <v>2.1</v>
          </cell>
          <cell r="CCH8">
            <v>2.1</v>
          </cell>
          <cell r="CCI8">
            <v>2.1</v>
          </cell>
          <cell r="CCJ8">
            <v>2.1</v>
          </cell>
          <cell r="CCK8">
            <v>2.1</v>
          </cell>
          <cell r="CCL8">
            <v>2.1</v>
          </cell>
          <cell r="CCM8">
            <v>2.1</v>
          </cell>
          <cell r="CCN8">
            <v>2.1</v>
          </cell>
          <cell r="CCO8">
            <v>2.1</v>
          </cell>
          <cell r="CCP8">
            <v>2.1</v>
          </cell>
          <cell r="CCQ8">
            <v>2.1</v>
          </cell>
          <cell r="CCR8">
            <v>2.1</v>
          </cell>
          <cell r="CCS8">
            <v>2.1</v>
          </cell>
          <cell r="CCT8">
            <v>2.1</v>
          </cell>
          <cell r="CCU8">
            <v>2.1</v>
          </cell>
          <cell r="CCV8">
            <v>2.1</v>
          </cell>
          <cell r="CCW8">
            <v>2.1</v>
          </cell>
          <cell r="CCX8">
            <v>2.1</v>
          </cell>
          <cell r="CCY8">
            <v>2.1</v>
          </cell>
          <cell r="CCZ8">
            <v>2.1</v>
          </cell>
          <cell r="CDA8">
            <v>2.1</v>
          </cell>
          <cell r="CDB8">
            <v>2.1</v>
          </cell>
          <cell r="CDC8">
            <v>2.1</v>
          </cell>
          <cell r="CDD8">
            <v>2.1</v>
          </cell>
          <cell r="CDE8">
            <v>2.1</v>
          </cell>
          <cell r="CDF8">
            <v>2.1</v>
          </cell>
          <cell r="CDG8">
            <v>2.1</v>
          </cell>
          <cell r="CDH8">
            <v>2</v>
          </cell>
          <cell r="CDI8">
            <v>2</v>
          </cell>
          <cell r="CDJ8">
            <v>2</v>
          </cell>
          <cell r="CDK8">
            <v>2</v>
          </cell>
          <cell r="CDL8">
            <v>2</v>
          </cell>
          <cell r="CDM8">
            <v>2</v>
          </cell>
          <cell r="CDN8">
            <v>2</v>
          </cell>
          <cell r="CDO8">
            <v>2</v>
          </cell>
          <cell r="CDP8">
            <v>2</v>
          </cell>
          <cell r="CDQ8">
            <v>2</v>
          </cell>
          <cell r="CDR8">
            <v>2</v>
          </cell>
          <cell r="CDS8">
            <v>2</v>
          </cell>
          <cell r="CDT8">
            <v>2</v>
          </cell>
          <cell r="CDU8">
            <v>2</v>
          </cell>
          <cell r="CDV8">
            <v>2</v>
          </cell>
          <cell r="CDW8">
            <v>2</v>
          </cell>
          <cell r="CDX8">
            <v>2</v>
          </cell>
          <cell r="CDY8">
            <v>2</v>
          </cell>
          <cell r="CDZ8">
            <v>2</v>
          </cell>
          <cell r="CEA8">
            <v>2</v>
          </cell>
          <cell r="CEB8">
            <v>2</v>
          </cell>
          <cell r="CEC8">
            <v>2</v>
          </cell>
          <cell r="CED8">
            <v>2</v>
          </cell>
          <cell r="CEE8">
            <v>2</v>
          </cell>
          <cell r="CEF8">
            <v>2</v>
          </cell>
          <cell r="CEG8">
            <v>2</v>
          </cell>
          <cell r="CEH8">
            <v>2</v>
          </cell>
          <cell r="CEI8">
            <v>2</v>
          </cell>
          <cell r="CEJ8">
            <v>2</v>
          </cell>
          <cell r="CEK8">
            <v>2</v>
          </cell>
          <cell r="CEL8">
            <v>2</v>
          </cell>
          <cell r="CEM8">
            <v>2</v>
          </cell>
          <cell r="CEN8">
            <v>2</v>
          </cell>
          <cell r="CEO8">
            <v>2</v>
          </cell>
          <cell r="CEP8">
            <v>2</v>
          </cell>
          <cell r="CEQ8">
            <v>2</v>
          </cell>
          <cell r="CER8">
            <v>2</v>
          </cell>
          <cell r="CES8">
            <v>2</v>
          </cell>
          <cell r="CET8">
            <v>2</v>
          </cell>
          <cell r="CEU8">
            <v>2</v>
          </cell>
          <cell r="CEV8">
            <v>2</v>
          </cell>
          <cell r="CEW8">
            <v>2</v>
          </cell>
          <cell r="CEX8">
            <v>2</v>
          </cell>
          <cell r="CEY8">
            <v>2</v>
          </cell>
          <cell r="CEZ8">
            <v>2</v>
          </cell>
          <cell r="CFA8">
            <v>2</v>
          </cell>
          <cell r="CFB8">
            <v>2</v>
          </cell>
          <cell r="CFC8">
            <v>2</v>
          </cell>
          <cell r="CFD8">
            <v>2</v>
          </cell>
          <cell r="CFE8">
            <v>2</v>
          </cell>
          <cell r="CFF8">
            <v>2</v>
          </cell>
          <cell r="CFG8">
            <v>2</v>
          </cell>
          <cell r="CFH8">
            <v>2</v>
          </cell>
          <cell r="CFI8">
            <v>2</v>
          </cell>
          <cell r="CFJ8">
            <v>2</v>
          </cell>
          <cell r="CFK8">
            <v>2</v>
          </cell>
          <cell r="CFL8">
            <v>2</v>
          </cell>
          <cell r="CFM8">
            <v>2</v>
          </cell>
          <cell r="CFN8">
            <v>2</v>
          </cell>
          <cell r="CFO8">
            <v>2</v>
          </cell>
          <cell r="CFP8">
            <v>2</v>
          </cell>
          <cell r="CFQ8">
            <v>2</v>
          </cell>
          <cell r="CFR8">
            <v>2</v>
          </cell>
          <cell r="CFS8">
            <v>2</v>
          </cell>
          <cell r="CFT8">
            <v>2</v>
          </cell>
          <cell r="CFU8">
            <v>2</v>
          </cell>
          <cell r="CFV8">
            <v>2</v>
          </cell>
          <cell r="CFW8">
            <v>2</v>
          </cell>
          <cell r="CFX8">
            <v>2</v>
          </cell>
          <cell r="CFY8">
            <v>2</v>
          </cell>
          <cell r="CFZ8">
            <v>2</v>
          </cell>
          <cell r="CGA8">
            <v>2</v>
          </cell>
          <cell r="CGB8">
            <v>2</v>
          </cell>
          <cell r="CGC8">
            <v>2</v>
          </cell>
          <cell r="CGD8">
            <v>2</v>
          </cell>
          <cell r="CGE8">
            <v>2</v>
          </cell>
          <cell r="CGF8">
            <v>2</v>
          </cell>
          <cell r="CGG8">
            <v>2</v>
          </cell>
          <cell r="CGH8">
            <v>2</v>
          </cell>
          <cell r="CGI8">
            <v>2</v>
          </cell>
          <cell r="CGJ8">
            <v>2</v>
          </cell>
          <cell r="CGK8">
            <v>2</v>
          </cell>
          <cell r="CGL8">
            <v>2</v>
          </cell>
          <cell r="CGM8">
            <v>2</v>
          </cell>
          <cell r="CGN8">
            <v>2</v>
          </cell>
          <cell r="CGO8">
            <v>2</v>
          </cell>
          <cell r="CGP8">
            <v>2</v>
          </cell>
          <cell r="CGQ8">
            <v>2</v>
          </cell>
          <cell r="CGR8">
            <v>2</v>
          </cell>
          <cell r="CGS8">
            <v>2</v>
          </cell>
          <cell r="CGT8">
            <v>2</v>
          </cell>
          <cell r="CGU8">
            <v>2</v>
          </cell>
          <cell r="CGV8">
            <v>2</v>
          </cell>
          <cell r="CGW8">
            <v>2</v>
          </cell>
          <cell r="CGX8">
            <v>2</v>
          </cell>
          <cell r="CGY8">
            <v>2</v>
          </cell>
          <cell r="CGZ8">
            <v>2</v>
          </cell>
          <cell r="CHA8">
            <v>2</v>
          </cell>
          <cell r="CHB8">
            <v>2</v>
          </cell>
          <cell r="CHC8">
            <v>2</v>
          </cell>
          <cell r="CHD8">
            <v>2</v>
          </cell>
          <cell r="CHE8">
            <v>2</v>
          </cell>
          <cell r="CHF8">
            <v>2</v>
          </cell>
          <cell r="CHG8">
            <v>2</v>
          </cell>
          <cell r="CHH8">
            <v>2</v>
          </cell>
          <cell r="CHI8">
            <v>2</v>
          </cell>
          <cell r="CHJ8">
            <v>2</v>
          </cell>
          <cell r="CHK8">
            <v>2</v>
          </cell>
          <cell r="CHL8">
            <v>2</v>
          </cell>
          <cell r="CHM8">
            <v>2</v>
          </cell>
          <cell r="CHN8">
            <v>2</v>
          </cell>
          <cell r="CHO8">
            <v>2</v>
          </cell>
          <cell r="CHP8">
            <v>2</v>
          </cell>
          <cell r="CHQ8">
            <v>2</v>
          </cell>
          <cell r="CHR8">
            <v>2</v>
          </cell>
          <cell r="CHS8">
            <v>2</v>
          </cell>
          <cell r="CHT8">
            <v>2</v>
          </cell>
          <cell r="CHU8">
            <v>2</v>
          </cell>
          <cell r="CHV8">
            <v>2</v>
          </cell>
          <cell r="CHW8">
            <v>2</v>
          </cell>
          <cell r="CHX8">
            <v>2</v>
          </cell>
          <cell r="CHY8">
            <v>2</v>
          </cell>
          <cell r="CHZ8">
            <v>2</v>
          </cell>
          <cell r="CIA8">
            <v>2</v>
          </cell>
          <cell r="CIB8">
            <v>2</v>
          </cell>
          <cell r="CIC8">
            <v>2</v>
          </cell>
          <cell r="CID8">
            <v>2</v>
          </cell>
          <cell r="CIE8">
            <v>2</v>
          </cell>
          <cell r="CIF8">
            <v>2</v>
          </cell>
          <cell r="CIG8">
            <v>2</v>
          </cell>
          <cell r="CIH8">
            <v>2</v>
          </cell>
          <cell r="CII8">
            <v>2</v>
          </cell>
          <cell r="CIJ8">
            <v>2</v>
          </cell>
          <cell r="CIK8">
            <v>2</v>
          </cell>
          <cell r="CIL8">
            <v>2</v>
          </cell>
          <cell r="CIM8">
            <v>2</v>
          </cell>
          <cell r="CIN8">
            <v>2</v>
          </cell>
          <cell r="CIO8">
            <v>2</v>
          </cell>
          <cell r="CIP8">
            <v>2</v>
          </cell>
          <cell r="CIQ8">
            <v>2</v>
          </cell>
          <cell r="CIR8">
            <v>2</v>
          </cell>
          <cell r="CIS8">
            <v>2</v>
          </cell>
          <cell r="CIT8">
            <v>2</v>
          </cell>
          <cell r="CIU8">
            <v>2</v>
          </cell>
          <cell r="CIV8">
            <v>2</v>
          </cell>
          <cell r="CIW8">
            <v>2</v>
          </cell>
          <cell r="CIX8">
            <v>2</v>
          </cell>
          <cell r="CIY8">
            <v>2</v>
          </cell>
          <cell r="CIZ8">
            <v>2</v>
          </cell>
          <cell r="CJA8">
            <v>2</v>
          </cell>
          <cell r="CJB8">
            <v>2</v>
          </cell>
          <cell r="CJC8">
            <v>2</v>
          </cell>
          <cell r="CJD8">
            <v>2</v>
          </cell>
          <cell r="CJE8">
            <v>2</v>
          </cell>
          <cell r="CJF8">
            <v>2</v>
          </cell>
          <cell r="CJG8">
            <v>2</v>
          </cell>
          <cell r="CJH8">
            <v>2</v>
          </cell>
          <cell r="CJI8">
            <v>2</v>
          </cell>
          <cell r="CJJ8">
            <v>2</v>
          </cell>
          <cell r="CJK8">
            <v>2</v>
          </cell>
          <cell r="CJL8">
            <v>2</v>
          </cell>
          <cell r="CJM8">
            <v>2</v>
          </cell>
          <cell r="CJN8">
            <v>2</v>
          </cell>
          <cell r="CJO8">
            <v>2</v>
          </cell>
          <cell r="CJP8">
            <v>2</v>
          </cell>
          <cell r="CJQ8">
            <v>2</v>
          </cell>
          <cell r="CJR8">
            <v>2</v>
          </cell>
          <cell r="CJS8">
            <v>2</v>
          </cell>
          <cell r="CJT8">
            <v>2</v>
          </cell>
          <cell r="CJU8">
            <v>2</v>
          </cell>
          <cell r="CJV8">
            <v>2</v>
          </cell>
          <cell r="CJW8">
            <v>2</v>
          </cell>
          <cell r="CJX8">
            <v>2</v>
          </cell>
          <cell r="CJY8">
            <v>2</v>
          </cell>
          <cell r="CJZ8">
            <v>2</v>
          </cell>
          <cell r="CKA8">
            <v>2</v>
          </cell>
          <cell r="CKB8">
            <v>2</v>
          </cell>
          <cell r="CKC8">
            <v>2</v>
          </cell>
          <cell r="CKD8">
            <v>2</v>
          </cell>
          <cell r="CKE8">
            <v>2</v>
          </cell>
          <cell r="CKF8">
            <v>2</v>
          </cell>
          <cell r="CKG8">
            <v>2</v>
          </cell>
          <cell r="CKH8">
            <v>2</v>
          </cell>
          <cell r="CKI8">
            <v>2</v>
          </cell>
          <cell r="CKJ8">
            <v>2</v>
          </cell>
          <cell r="CKK8">
            <v>2</v>
          </cell>
          <cell r="CKL8">
            <v>2</v>
          </cell>
          <cell r="CKM8">
            <v>2</v>
          </cell>
          <cell r="CKN8">
            <v>2</v>
          </cell>
          <cell r="CKO8">
            <v>2</v>
          </cell>
          <cell r="CKP8">
            <v>2</v>
          </cell>
          <cell r="CKQ8">
            <v>2</v>
          </cell>
          <cell r="CKR8">
            <v>2</v>
          </cell>
          <cell r="CKS8">
            <v>2</v>
          </cell>
          <cell r="CKT8">
            <v>2</v>
          </cell>
          <cell r="CKU8">
            <v>2</v>
          </cell>
          <cell r="CKV8">
            <v>2</v>
          </cell>
          <cell r="CKW8">
            <v>2</v>
          </cell>
          <cell r="CKX8">
            <v>2</v>
          </cell>
          <cell r="CKY8">
            <v>2</v>
          </cell>
          <cell r="CKZ8">
            <v>2</v>
          </cell>
          <cell r="CLA8">
            <v>2</v>
          </cell>
          <cell r="CLB8">
            <v>2</v>
          </cell>
          <cell r="CLC8">
            <v>2</v>
          </cell>
          <cell r="CLD8">
            <v>2</v>
          </cell>
          <cell r="CLE8">
            <v>2</v>
          </cell>
          <cell r="CLF8">
            <v>2</v>
          </cell>
          <cell r="CLG8">
            <v>2</v>
          </cell>
          <cell r="CLH8">
            <v>2</v>
          </cell>
          <cell r="CLI8">
            <v>2</v>
          </cell>
          <cell r="CLJ8">
            <v>2</v>
          </cell>
          <cell r="CLK8">
            <v>2</v>
          </cell>
          <cell r="CLL8">
            <v>2</v>
          </cell>
          <cell r="CLM8">
            <v>2</v>
          </cell>
          <cell r="CLN8">
            <v>2</v>
          </cell>
          <cell r="CLO8">
            <v>2</v>
          </cell>
          <cell r="CLP8">
            <v>2</v>
          </cell>
          <cell r="CLQ8">
            <v>2</v>
          </cell>
          <cell r="CLR8">
            <v>2</v>
          </cell>
          <cell r="CLS8">
            <v>2</v>
          </cell>
          <cell r="CLT8">
            <v>2</v>
          </cell>
          <cell r="CLU8">
            <v>2</v>
          </cell>
          <cell r="CLV8">
            <v>2</v>
          </cell>
          <cell r="CLW8">
            <v>2</v>
          </cell>
          <cell r="CLX8">
            <v>2</v>
          </cell>
          <cell r="CLY8">
            <v>2</v>
          </cell>
          <cell r="CLZ8">
            <v>2</v>
          </cell>
          <cell r="CMA8">
            <v>2</v>
          </cell>
          <cell r="CMB8">
            <v>2</v>
          </cell>
          <cell r="CMC8">
            <v>2</v>
          </cell>
          <cell r="CMD8">
            <v>2</v>
          </cell>
          <cell r="CME8">
            <v>2</v>
          </cell>
          <cell r="CMF8">
            <v>2</v>
          </cell>
          <cell r="CMG8">
            <v>2</v>
          </cell>
          <cell r="CMH8">
            <v>2</v>
          </cell>
          <cell r="CMI8">
            <v>2</v>
          </cell>
          <cell r="CMJ8">
            <v>2</v>
          </cell>
          <cell r="CMK8">
            <v>2</v>
          </cell>
          <cell r="CML8">
            <v>2</v>
          </cell>
          <cell r="CMM8">
            <v>2</v>
          </cell>
          <cell r="CMN8">
            <v>2</v>
          </cell>
          <cell r="CMO8">
            <v>2</v>
          </cell>
          <cell r="CMP8">
            <v>2</v>
          </cell>
          <cell r="CMQ8">
            <v>2</v>
          </cell>
          <cell r="CMR8">
            <v>2</v>
          </cell>
          <cell r="CMS8">
            <v>2</v>
          </cell>
          <cell r="CMT8">
            <v>2</v>
          </cell>
          <cell r="CMU8">
            <v>2</v>
          </cell>
          <cell r="CMV8">
            <v>2</v>
          </cell>
          <cell r="CMW8">
            <v>2</v>
          </cell>
          <cell r="CMX8">
            <v>2</v>
          </cell>
          <cell r="CMY8">
            <v>2</v>
          </cell>
          <cell r="CMZ8">
            <v>2</v>
          </cell>
          <cell r="CNA8">
            <v>2</v>
          </cell>
          <cell r="CNB8">
            <v>2</v>
          </cell>
          <cell r="CNC8">
            <v>2</v>
          </cell>
          <cell r="CND8">
            <v>2</v>
          </cell>
          <cell r="CNE8">
            <v>2</v>
          </cell>
          <cell r="CNF8">
            <v>2</v>
          </cell>
          <cell r="CNG8">
            <v>2</v>
          </cell>
          <cell r="CNH8">
            <v>2</v>
          </cell>
          <cell r="CNI8">
            <v>2</v>
          </cell>
          <cell r="CNJ8">
            <v>2</v>
          </cell>
          <cell r="CNK8">
            <v>2</v>
          </cell>
          <cell r="CNL8">
            <v>2.2000000000000002</v>
          </cell>
          <cell r="CNM8">
            <v>2.2000000000000002</v>
          </cell>
          <cell r="CNN8">
            <v>2.2000000000000002</v>
          </cell>
          <cell r="CNO8">
            <v>2.2000000000000002</v>
          </cell>
          <cell r="CNP8">
            <v>2.2000000000000002</v>
          </cell>
          <cell r="CNQ8">
            <v>2.2000000000000002</v>
          </cell>
          <cell r="CNR8">
            <v>2.2000000000000002</v>
          </cell>
          <cell r="CNS8">
            <v>2.2000000000000002</v>
          </cell>
          <cell r="CNT8">
            <v>2.2000000000000002</v>
          </cell>
          <cell r="CNU8">
            <v>2.2000000000000002</v>
          </cell>
          <cell r="CNV8">
            <v>2.2000000000000002</v>
          </cell>
          <cell r="CNW8">
            <v>2.2000000000000002</v>
          </cell>
          <cell r="CNX8">
            <v>2.2000000000000002</v>
          </cell>
          <cell r="CNY8">
            <v>2.2000000000000002</v>
          </cell>
          <cell r="CNZ8">
            <v>2.2000000000000002</v>
          </cell>
          <cell r="COA8">
            <v>2.2000000000000002</v>
          </cell>
          <cell r="COB8">
            <v>2.2000000000000002</v>
          </cell>
          <cell r="COC8">
            <v>2.2000000000000002</v>
          </cell>
          <cell r="COD8">
            <v>2.2000000000000002</v>
          </cell>
          <cell r="COE8">
            <v>2.2000000000000002</v>
          </cell>
          <cell r="COF8">
            <v>2.2000000000000002</v>
          </cell>
          <cell r="COG8">
            <v>2.2000000000000002</v>
          </cell>
          <cell r="COH8">
            <v>2.2000000000000002</v>
          </cell>
          <cell r="COI8">
            <v>2.2000000000000002</v>
          </cell>
          <cell r="COJ8">
            <v>2.4</v>
          </cell>
          <cell r="COK8">
            <v>2.4</v>
          </cell>
          <cell r="COL8">
            <v>2.4</v>
          </cell>
          <cell r="COM8">
            <v>2.4</v>
          </cell>
          <cell r="CON8">
            <v>2.4</v>
          </cell>
          <cell r="COO8">
            <v>2.4</v>
          </cell>
          <cell r="COP8">
            <v>2.4</v>
          </cell>
          <cell r="COQ8">
            <v>2.4</v>
          </cell>
          <cell r="COR8">
            <v>2.4</v>
          </cell>
          <cell r="COS8">
            <v>2.4</v>
          </cell>
          <cell r="COT8">
            <v>2.4</v>
          </cell>
          <cell r="COU8">
            <v>2.4</v>
          </cell>
          <cell r="COV8">
            <v>2.4</v>
          </cell>
          <cell r="COW8">
            <v>2.4</v>
          </cell>
          <cell r="COX8">
            <v>2.4</v>
          </cell>
          <cell r="COY8">
            <v>2.4</v>
          </cell>
          <cell r="COZ8">
            <v>2.4</v>
          </cell>
          <cell r="CPA8">
            <v>2.4</v>
          </cell>
          <cell r="CPB8">
            <v>2.4</v>
          </cell>
          <cell r="CPC8">
            <v>2.4</v>
          </cell>
          <cell r="CPD8">
            <v>2.4</v>
          </cell>
          <cell r="CPE8">
            <v>2.4</v>
          </cell>
          <cell r="CPF8">
            <v>2.4</v>
          </cell>
          <cell r="CPG8">
            <v>2.4</v>
          </cell>
          <cell r="CPH8">
            <v>2.7</v>
          </cell>
          <cell r="CPI8">
            <v>2.7</v>
          </cell>
          <cell r="CPJ8">
            <v>2.7</v>
          </cell>
          <cell r="CPK8">
            <v>2.7</v>
          </cell>
          <cell r="CPL8">
            <v>2.7</v>
          </cell>
          <cell r="CPM8">
            <v>2.7</v>
          </cell>
          <cell r="CPN8">
            <v>2.7</v>
          </cell>
          <cell r="CPO8">
            <v>2.7</v>
          </cell>
          <cell r="CPP8">
            <v>2.7</v>
          </cell>
          <cell r="CPQ8">
            <v>2.7</v>
          </cell>
          <cell r="CPR8">
            <v>2.7</v>
          </cell>
          <cell r="CPS8">
            <v>2.7</v>
          </cell>
          <cell r="CPT8">
            <v>2.7</v>
          </cell>
          <cell r="CPU8">
            <v>2.7</v>
          </cell>
          <cell r="CPV8">
            <v>2.7</v>
          </cell>
          <cell r="CPW8">
            <v>2.7</v>
          </cell>
          <cell r="CPX8">
            <v>2.7</v>
          </cell>
          <cell r="CPY8">
            <v>2.7</v>
          </cell>
          <cell r="CPZ8">
            <v>2.7</v>
          </cell>
          <cell r="CQA8">
            <v>2.7</v>
          </cell>
          <cell r="CQB8">
            <v>2.7</v>
          </cell>
          <cell r="CQC8">
            <v>2.7</v>
          </cell>
          <cell r="CQD8">
            <v>2.7</v>
          </cell>
          <cell r="CQE8">
            <v>2.7</v>
          </cell>
          <cell r="CQF8">
            <v>3</v>
          </cell>
          <cell r="CQG8">
            <v>3</v>
          </cell>
          <cell r="CQH8">
            <v>3</v>
          </cell>
          <cell r="CQI8">
            <v>3</v>
          </cell>
          <cell r="CQJ8">
            <v>3</v>
          </cell>
          <cell r="CQK8">
            <v>3</v>
          </cell>
          <cell r="CQL8">
            <v>3</v>
          </cell>
          <cell r="CQM8">
            <v>3</v>
          </cell>
          <cell r="CQN8">
            <v>3</v>
          </cell>
          <cell r="CQO8">
            <v>3</v>
          </cell>
          <cell r="CQP8">
            <v>3</v>
          </cell>
          <cell r="CQQ8">
            <v>3</v>
          </cell>
          <cell r="CQR8">
            <v>3</v>
          </cell>
          <cell r="CQS8">
            <v>3</v>
          </cell>
          <cell r="CQT8">
            <v>3</v>
          </cell>
          <cell r="CQU8">
            <v>3</v>
          </cell>
          <cell r="CQV8">
            <v>3</v>
          </cell>
          <cell r="CQW8">
            <v>3</v>
          </cell>
          <cell r="CQX8">
            <v>3</v>
          </cell>
          <cell r="CQY8">
            <v>3</v>
          </cell>
          <cell r="CQZ8">
            <v>3</v>
          </cell>
          <cell r="CRA8">
            <v>3</v>
          </cell>
          <cell r="CRB8">
            <v>3</v>
          </cell>
          <cell r="CRC8">
            <v>3</v>
          </cell>
          <cell r="CRD8">
            <v>3.5</v>
          </cell>
          <cell r="CRE8">
            <v>3.5</v>
          </cell>
          <cell r="CRF8">
            <v>3.5</v>
          </cell>
          <cell r="CRG8">
            <v>3.5</v>
          </cell>
          <cell r="CRH8">
            <v>3.5</v>
          </cell>
          <cell r="CRI8">
            <v>3.5</v>
          </cell>
          <cell r="CRJ8">
            <v>3.5</v>
          </cell>
          <cell r="CRK8">
            <v>3.5</v>
          </cell>
          <cell r="CRL8">
            <v>3.5</v>
          </cell>
          <cell r="CRM8">
            <v>3.5</v>
          </cell>
          <cell r="CRN8">
            <v>3.5</v>
          </cell>
          <cell r="CRO8">
            <v>3.5</v>
          </cell>
          <cell r="CRP8">
            <v>3.5</v>
          </cell>
          <cell r="CRQ8">
            <v>3.5</v>
          </cell>
          <cell r="CRR8">
            <v>3.5</v>
          </cell>
          <cell r="CRS8">
            <v>3.5</v>
          </cell>
          <cell r="CRT8">
            <v>3.5</v>
          </cell>
          <cell r="CRU8">
            <v>3.5</v>
          </cell>
          <cell r="CRV8">
            <v>3.5</v>
          </cell>
          <cell r="CRW8">
            <v>3.5</v>
          </cell>
          <cell r="CRX8">
            <v>3.5</v>
          </cell>
          <cell r="CRY8">
            <v>3.5</v>
          </cell>
          <cell r="CRZ8">
            <v>3.5</v>
          </cell>
          <cell r="CSA8">
            <v>3.5</v>
          </cell>
          <cell r="CSB8">
            <v>4</v>
          </cell>
          <cell r="CSC8">
            <v>4</v>
          </cell>
          <cell r="CSD8">
            <v>4</v>
          </cell>
          <cell r="CSE8">
            <v>4</v>
          </cell>
          <cell r="CSF8">
            <v>4</v>
          </cell>
          <cell r="CSG8">
            <v>4</v>
          </cell>
          <cell r="CSH8">
            <v>4</v>
          </cell>
          <cell r="CSI8">
            <v>4</v>
          </cell>
          <cell r="CSJ8">
            <v>4</v>
          </cell>
          <cell r="CSK8">
            <v>4</v>
          </cell>
          <cell r="CSL8">
            <v>4</v>
          </cell>
          <cell r="CSM8">
            <v>4</v>
          </cell>
          <cell r="CSN8">
            <v>4</v>
          </cell>
          <cell r="CSO8">
            <v>4</v>
          </cell>
          <cell r="CSP8">
            <v>4</v>
          </cell>
          <cell r="CSQ8">
            <v>4</v>
          </cell>
          <cell r="CSR8">
            <v>4</v>
          </cell>
          <cell r="CSS8">
            <v>4</v>
          </cell>
          <cell r="CST8">
            <v>4</v>
          </cell>
          <cell r="CSU8">
            <v>4</v>
          </cell>
          <cell r="CSV8">
            <v>4</v>
          </cell>
          <cell r="CSW8">
            <v>4</v>
          </cell>
          <cell r="CSX8">
            <v>4</v>
          </cell>
          <cell r="CSY8">
            <v>4</v>
          </cell>
          <cell r="CSZ8">
            <v>4.5</v>
          </cell>
          <cell r="CTA8">
            <v>4.5</v>
          </cell>
          <cell r="CTB8">
            <v>4.5</v>
          </cell>
          <cell r="CTC8">
            <v>4.5</v>
          </cell>
          <cell r="CTD8">
            <v>4.5</v>
          </cell>
          <cell r="CTE8">
            <v>4.5</v>
          </cell>
          <cell r="CTF8">
            <v>4.5</v>
          </cell>
          <cell r="CTG8">
            <v>4.5</v>
          </cell>
          <cell r="CTH8">
            <v>4.5</v>
          </cell>
          <cell r="CTI8">
            <v>4.5</v>
          </cell>
          <cell r="CTJ8">
            <v>4.5</v>
          </cell>
          <cell r="CTK8">
            <v>4.5</v>
          </cell>
          <cell r="CTL8">
            <v>4.5</v>
          </cell>
          <cell r="CTM8">
            <v>4.5</v>
          </cell>
          <cell r="CTN8">
            <v>4.5</v>
          </cell>
          <cell r="CTO8">
            <v>4.5</v>
          </cell>
          <cell r="CTP8">
            <v>4.5</v>
          </cell>
          <cell r="CTQ8">
            <v>4.5</v>
          </cell>
          <cell r="CTR8">
            <v>4.5</v>
          </cell>
          <cell r="CTS8">
            <v>4.5</v>
          </cell>
          <cell r="CTT8">
            <v>4.5</v>
          </cell>
          <cell r="CTU8">
            <v>4.5</v>
          </cell>
          <cell r="CTV8">
            <v>4.5</v>
          </cell>
          <cell r="CTW8">
            <v>4.5</v>
          </cell>
          <cell r="CTX8">
            <v>4.9000000000000004</v>
          </cell>
          <cell r="CTY8">
            <v>4.9000000000000004</v>
          </cell>
          <cell r="CTZ8">
            <v>4.9000000000000004</v>
          </cell>
          <cell r="CUA8">
            <v>4.9000000000000004</v>
          </cell>
          <cell r="CUB8">
            <v>4.9000000000000004</v>
          </cell>
          <cell r="CUC8">
            <v>4.9000000000000004</v>
          </cell>
          <cell r="CUD8">
            <v>4.9000000000000004</v>
          </cell>
          <cell r="CUE8">
            <v>4.9000000000000004</v>
          </cell>
          <cell r="CUF8">
            <v>4.9000000000000004</v>
          </cell>
          <cell r="CUG8">
            <v>4.9000000000000004</v>
          </cell>
          <cell r="CUH8">
            <v>4.9000000000000004</v>
          </cell>
          <cell r="CUI8">
            <v>4.9000000000000004</v>
          </cell>
          <cell r="CUJ8">
            <v>4.9000000000000004</v>
          </cell>
          <cell r="CUK8">
            <v>4.9000000000000004</v>
          </cell>
          <cell r="CUL8">
            <v>4.9000000000000004</v>
          </cell>
          <cell r="CUM8">
            <v>4.9000000000000004</v>
          </cell>
          <cell r="CUN8">
            <v>4.9000000000000004</v>
          </cell>
          <cell r="CUO8">
            <v>4.9000000000000004</v>
          </cell>
          <cell r="CUP8">
            <v>4.9000000000000004</v>
          </cell>
          <cell r="CUQ8">
            <v>4.9000000000000004</v>
          </cell>
          <cell r="CUR8">
            <v>4.9000000000000004</v>
          </cell>
          <cell r="CUS8">
            <v>4.9000000000000004</v>
          </cell>
          <cell r="CUT8">
            <v>4.9000000000000004</v>
          </cell>
          <cell r="CUU8">
            <v>4.9000000000000004</v>
          </cell>
          <cell r="CUV8">
            <v>5.2</v>
          </cell>
          <cell r="CUW8">
            <v>5.2</v>
          </cell>
          <cell r="CUX8">
            <v>5.2</v>
          </cell>
          <cell r="CUY8">
            <v>5.2</v>
          </cell>
          <cell r="CUZ8">
            <v>5.2</v>
          </cell>
          <cell r="CVA8">
            <v>5.2</v>
          </cell>
          <cell r="CVB8">
            <v>5.2</v>
          </cell>
          <cell r="CVC8">
            <v>5.2</v>
          </cell>
          <cell r="CVD8">
            <v>5.2</v>
          </cell>
          <cell r="CVE8">
            <v>5.2</v>
          </cell>
          <cell r="CVF8">
            <v>5.2</v>
          </cell>
          <cell r="CVG8">
            <v>5.2</v>
          </cell>
          <cell r="CVH8">
            <v>5.2</v>
          </cell>
          <cell r="CVI8">
            <v>5.2</v>
          </cell>
          <cell r="CVJ8">
            <v>5.2</v>
          </cell>
          <cell r="CVK8">
            <v>5.2</v>
          </cell>
          <cell r="CVL8">
            <v>5.2</v>
          </cell>
          <cell r="CVM8">
            <v>5.2</v>
          </cell>
          <cell r="CVN8">
            <v>5.2</v>
          </cell>
          <cell r="CVO8">
            <v>5.2</v>
          </cell>
          <cell r="CVP8">
            <v>5.2</v>
          </cell>
          <cell r="CVQ8">
            <v>5.2</v>
          </cell>
          <cell r="CVR8">
            <v>5.2</v>
          </cell>
          <cell r="CVS8">
            <v>5.2</v>
          </cell>
          <cell r="CVT8">
            <v>5.4</v>
          </cell>
          <cell r="CVU8">
            <v>5.4</v>
          </cell>
          <cell r="CVV8">
            <v>5.4</v>
          </cell>
          <cell r="CVW8">
            <v>5.4</v>
          </cell>
          <cell r="CVX8">
            <v>5.4</v>
          </cell>
          <cell r="CVY8">
            <v>5.4</v>
          </cell>
          <cell r="CVZ8">
            <v>5.4</v>
          </cell>
          <cell r="CWA8">
            <v>5.4</v>
          </cell>
          <cell r="CWB8">
            <v>5.4</v>
          </cell>
          <cell r="CWC8">
            <v>5.4</v>
          </cell>
          <cell r="CWD8">
            <v>5.4</v>
          </cell>
          <cell r="CWE8">
            <v>5.4</v>
          </cell>
          <cell r="CWF8">
            <v>5.4</v>
          </cell>
          <cell r="CWG8">
            <v>5.4</v>
          </cell>
          <cell r="CWH8">
            <v>5.4</v>
          </cell>
          <cell r="CWI8">
            <v>5.4</v>
          </cell>
          <cell r="CWJ8">
            <v>5.4</v>
          </cell>
          <cell r="CWK8">
            <v>5.4</v>
          </cell>
          <cell r="CWL8">
            <v>5.4</v>
          </cell>
          <cell r="CWM8">
            <v>5.4</v>
          </cell>
          <cell r="CWN8">
            <v>5.4</v>
          </cell>
          <cell r="CWO8">
            <v>5.4</v>
          </cell>
          <cell r="CWP8">
            <v>5.4</v>
          </cell>
          <cell r="CWQ8">
            <v>5.4</v>
          </cell>
          <cell r="CWR8">
            <v>5.8</v>
          </cell>
          <cell r="CWS8">
            <v>5.8</v>
          </cell>
          <cell r="CWT8">
            <v>5.8</v>
          </cell>
          <cell r="CWU8">
            <v>5.8</v>
          </cell>
          <cell r="CWV8">
            <v>5.8</v>
          </cell>
          <cell r="CWW8">
            <v>5.8</v>
          </cell>
          <cell r="CWX8">
            <v>5.8</v>
          </cell>
          <cell r="CWY8">
            <v>5.8</v>
          </cell>
          <cell r="CWZ8">
            <v>5.8</v>
          </cell>
          <cell r="CXA8">
            <v>5.8</v>
          </cell>
          <cell r="CXB8">
            <v>5.8</v>
          </cell>
          <cell r="CXC8">
            <v>5.8</v>
          </cell>
          <cell r="CXD8">
            <v>5.8</v>
          </cell>
          <cell r="CXE8">
            <v>5.8</v>
          </cell>
          <cell r="CXF8">
            <v>5.8</v>
          </cell>
          <cell r="CXG8">
            <v>5.8</v>
          </cell>
          <cell r="CXH8">
            <v>5.8</v>
          </cell>
          <cell r="CXI8">
            <v>5.8</v>
          </cell>
          <cell r="CXJ8">
            <v>5.8</v>
          </cell>
          <cell r="CXK8">
            <v>5.8</v>
          </cell>
          <cell r="CXL8">
            <v>5.8</v>
          </cell>
          <cell r="CXM8">
            <v>5.8</v>
          </cell>
          <cell r="CXN8">
            <v>5.8</v>
          </cell>
          <cell r="CXO8">
            <v>5.8</v>
          </cell>
          <cell r="CXP8">
            <v>5.9</v>
          </cell>
          <cell r="CXQ8">
            <v>5.9</v>
          </cell>
          <cell r="CXR8">
            <v>5.9</v>
          </cell>
          <cell r="CXS8">
            <v>5.9</v>
          </cell>
          <cell r="CXT8">
            <v>5.9</v>
          </cell>
          <cell r="CXU8">
            <v>5.9</v>
          </cell>
          <cell r="CXV8">
            <v>5.9</v>
          </cell>
          <cell r="CXW8">
            <v>5.9</v>
          </cell>
          <cell r="CXX8">
            <v>5.9</v>
          </cell>
          <cell r="CXY8">
            <v>5.9</v>
          </cell>
          <cell r="CXZ8">
            <v>5.9</v>
          </cell>
          <cell r="CYA8">
            <v>5.9</v>
          </cell>
          <cell r="CYB8">
            <v>5.9</v>
          </cell>
          <cell r="CYC8">
            <v>5.9</v>
          </cell>
          <cell r="CYD8">
            <v>5.9</v>
          </cell>
          <cell r="CYE8">
            <v>5.9</v>
          </cell>
          <cell r="CYF8">
            <v>5.9</v>
          </cell>
          <cell r="CYG8">
            <v>5.9</v>
          </cell>
          <cell r="CYH8">
            <v>5.9</v>
          </cell>
          <cell r="CYI8">
            <v>5.9</v>
          </cell>
          <cell r="CYJ8">
            <v>5.9</v>
          </cell>
          <cell r="CYK8">
            <v>5.9</v>
          </cell>
          <cell r="CYL8">
            <v>5.9</v>
          </cell>
          <cell r="CYM8">
            <v>5.9</v>
          </cell>
          <cell r="CYN8">
            <v>6</v>
          </cell>
          <cell r="CYO8">
            <v>6</v>
          </cell>
          <cell r="CYP8">
            <v>6</v>
          </cell>
          <cell r="CYQ8">
            <v>6</v>
          </cell>
          <cell r="CYR8">
            <v>6</v>
          </cell>
          <cell r="CYS8">
            <v>6</v>
          </cell>
          <cell r="CYT8">
            <v>6</v>
          </cell>
          <cell r="CYU8">
            <v>6</v>
          </cell>
          <cell r="CYV8">
            <v>6</v>
          </cell>
          <cell r="CYW8">
            <v>6</v>
          </cell>
          <cell r="CYX8">
            <v>6</v>
          </cell>
          <cell r="CYY8">
            <v>6</v>
          </cell>
          <cell r="CYZ8">
            <v>6</v>
          </cell>
          <cell r="CZA8">
            <v>6</v>
          </cell>
          <cell r="CZB8">
            <v>6</v>
          </cell>
          <cell r="CZC8">
            <v>6</v>
          </cell>
          <cell r="CZD8">
            <v>6</v>
          </cell>
          <cell r="CZE8">
            <v>6</v>
          </cell>
          <cell r="CZF8">
            <v>6</v>
          </cell>
          <cell r="CZG8">
            <v>6</v>
          </cell>
          <cell r="CZH8">
            <v>6</v>
          </cell>
          <cell r="CZI8">
            <v>6</v>
          </cell>
          <cell r="CZJ8">
            <v>6</v>
          </cell>
          <cell r="CZK8">
            <v>6</v>
          </cell>
          <cell r="CZL8">
            <v>6.2</v>
          </cell>
          <cell r="CZM8">
            <v>6.2</v>
          </cell>
          <cell r="CZN8">
            <v>6.2</v>
          </cell>
          <cell r="CZO8">
            <v>6.2</v>
          </cell>
          <cell r="CZP8">
            <v>6.2</v>
          </cell>
          <cell r="CZQ8">
            <v>6.2</v>
          </cell>
          <cell r="CZR8">
            <v>6.2</v>
          </cell>
          <cell r="CZS8">
            <v>6.2</v>
          </cell>
          <cell r="CZT8">
            <v>6.2</v>
          </cell>
          <cell r="CZU8">
            <v>6.2</v>
          </cell>
          <cell r="CZV8">
            <v>6.2</v>
          </cell>
          <cell r="CZW8">
            <v>6.2</v>
          </cell>
          <cell r="CZX8">
            <v>6.2</v>
          </cell>
          <cell r="CZY8">
            <v>6.2</v>
          </cell>
          <cell r="CZZ8">
            <v>6.2</v>
          </cell>
          <cell r="DAA8">
            <v>6.2</v>
          </cell>
          <cell r="DAB8">
            <v>6.2</v>
          </cell>
          <cell r="DAC8">
            <v>6.2</v>
          </cell>
          <cell r="DAD8">
            <v>6.2</v>
          </cell>
          <cell r="DAE8">
            <v>6.2</v>
          </cell>
          <cell r="DAF8">
            <v>6.2</v>
          </cell>
          <cell r="DAG8">
            <v>6.2</v>
          </cell>
          <cell r="DAH8">
            <v>6.2</v>
          </cell>
          <cell r="DAI8">
            <v>6.2</v>
          </cell>
          <cell r="DAJ8">
            <v>6.4</v>
          </cell>
          <cell r="DAK8">
            <v>6.4</v>
          </cell>
          <cell r="DAL8">
            <v>6.4</v>
          </cell>
          <cell r="DAM8">
            <v>6.4</v>
          </cell>
          <cell r="DAN8">
            <v>6.4</v>
          </cell>
          <cell r="DAO8">
            <v>6.4</v>
          </cell>
          <cell r="DAP8">
            <v>6.4</v>
          </cell>
          <cell r="DAQ8">
            <v>6.4</v>
          </cell>
          <cell r="DAR8">
            <v>6.4</v>
          </cell>
          <cell r="DAS8">
            <v>6.4</v>
          </cell>
          <cell r="DAT8">
            <v>6.4</v>
          </cell>
          <cell r="DAU8">
            <v>6.4</v>
          </cell>
          <cell r="DAV8">
            <v>6.4</v>
          </cell>
          <cell r="DAW8">
            <v>6.4</v>
          </cell>
          <cell r="DAX8">
            <v>6.4</v>
          </cell>
          <cell r="DAY8">
            <v>6.4</v>
          </cell>
          <cell r="DAZ8">
            <v>6.4</v>
          </cell>
          <cell r="DBA8">
            <v>6.4</v>
          </cell>
          <cell r="DBB8">
            <v>6.4</v>
          </cell>
          <cell r="DBC8">
            <v>6.4</v>
          </cell>
          <cell r="DBD8">
            <v>6.4</v>
          </cell>
          <cell r="DBE8">
            <v>6.4</v>
          </cell>
          <cell r="DBF8">
            <v>6.4</v>
          </cell>
          <cell r="DBG8">
            <v>6.4</v>
          </cell>
          <cell r="DBH8">
            <v>6.6</v>
          </cell>
          <cell r="DBI8">
            <v>6.6</v>
          </cell>
          <cell r="DBJ8">
            <v>6.6</v>
          </cell>
          <cell r="DBK8">
            <v>6.6</v>
          </cell>
          <cell r="DBL8">
            <v>6.6</v>
          </cell>
          <cell r="DBM8">
            <v>6.6</v>
          </cell>
          <cell r="DBN8">
            <v>6.6</v>
          </cell>
          <cell r="DBO8">
            <v>6.6</v>
          </cell>
          <cell r="DBP8">
            <v>6.6</v>
          </cell>
          <cell r="DBQ8">
            <v>6.6</v>
          </cell>
          <cell r="DBR8">
            <v>6.6</v>
          </cell>
          <cell r="DBS8">
            <v>6.6</v>
          </cell>
          <cell r="DBT8">
            <v>6.6</v>
          </cell>
          <cell r="DBU8">
            <v>6.6</v>
          </cell>
          <cell r="DBV8">
            <v>6.6</v>
          </cell>
          <cell r="DBW8">
            <v>6.6</v>
          </cell>
          <cell r="DBX8">
            <v>6.6</v>
          </cell>
          <cell r="DBY8">
            <v>6.6</v>
          </cell>
          <cell r="DBZ8">
            <v>6.6</v>
          </cell>
          <cell r="DCA8">
            <v>6.6</v>
          </cell>
          <cell r="DCB8">
            <v>6.6</v>
          </cell>
          <cell r="DCC8">
            <v>6.6</v>
          </cell>
          <cell r="DCD8">
            <v>6.6</v>
          </cell>
          <cell r="DCE8">
            <v>6.6</v>
          </cell>
          <cell r="DCF8">
            <v>6.8</v>
          </cell>
          <cell r="DCG8">
            <v>6.8</v>
          </cell>
          <cell r="DCH8">
            <v>6.8</v>
          </cell>
          <cell r="DCI8">
            <v>6.8</v>
          </cell>
          <cell r="DCJ8">
            <v>6.8</v>
          </cell>
          <cell r="DCK8">
            <v>6.8</v>
          </cell>
          <cell r="DCL8">
            <v>6.8</v>
          </cell>
          <cell r="DCM8">
            <v>6.8</v>
          </cell>
          <cell r="DCN8">
            <v>6.8</v>
          </cell>
          <cell r="DCO8">
            <v>6.8</v>
          </cell>
          <cell r="DCP8">
            <v>6.8</v>
          </cell>
          <cell r="DCQ8">
            <v>6.8</v>
          </cell>
          <cell r="DCR8">
            <v>6.8</v>
          </cell>
          <cell r="DCS8">
            <v>6.8</v>
          </cell>
          <cell r="DCT8">
            <v>6.8</v>
          </cell>
          <cell r="DCU8">
            <v>6.8</v>
          </cell>
          <cell r="DCV8">
            <v>6.8</v>
          </cell>
          <cell r="DCW8">
            <v>6.8</v>
          </cell>
          <cell r="DCX8">
            <v>6.8</v>
          </cell>
          <cell r="DCY8">
            <v>6.8</v>
          </cell>
          <cell r="DCZ8">
            <v>6.8</v>
          </cell>
          <cell r="DDA8">
            <v>6.8</v>
          </cell>
          <cell r="DDB8">
            <v>6.8</v>
          </cell>
          <cell r="DDC8">
            <v>6.8</v>
          </cell>
          <cell r="DDD8">
            <v>7</v>
          </cell>
          <cell r="DDE8">
            <v>7</v>
          </cell>
          <cell r="DDF8">
            <v>7</v>
          </cell>
          <cell r="DDG8">
            <v>7</v>
          </cell>
          <cell r="DDH8">
            <v>7</v>
          </cell>
          <cell r="DDI8">
            <v>7</v>
          </cell>
          <cell r="DDJ8">
            <v>7</v>
          </cell>
          <cell r="DDK8">
            <v>7</v>
          </cell>
          <cell r="DDL8">
            <v>7</v>
          </cell>
          <cell r="DDM8">
            <v>7</v>
          </cell>
          <cell r="DDN8">
            <v>7</v>
          </cell>
          <cell r="DDO8">
            <v>7</v>
          </cell>
          <cell r="DDP8">
            <v>7</v>
          </cell>
          <cell r="DDQ8">
            <v>7</v>
          </cell>
          <cell r="DDR8">
            <v>7</v>
          </cell>
          <cell r="DDS8">
            <v>7</v>
          </cell>
          <cell r="DDT8">
            <v>7</v>
          </cell>
          <cell r="DDU8">
            <v>7</v>
          </cell>
          <cell r="DDV8">
            <v>7</v>
          </cell>
          <cell r="DDW8">
            <v>7</v>
          </cell>
          <cell r="DDX8">
            <v>7</v>
          </cell>
          <cell r="DDY8">
            <v>7</v>
          </cell>
          <cell r="DDZ8">
            <v>7</v>
          </cell>
          <cell r="DEA8">
            <v>7</v>
          </cell>
          <cell r="DEB8">
            <v>7.1</v>
          </cell>
          <cell r="DEC8">
            <v>7.1</v>
          </cell>
          <cell r="DED8">
            <v>7.1</v>
          </cell>
          <cell r="DEE8">
            <v>7.1</v>
          </cell>
          <cell r="DEF8">
            <v>7.1</v>
          </cell>
          <cell r="DEG8">
            <v>7.1</v>
          </cell>
          <cell r="DEH8">
            <v>7.1</v>
          </cell>
          <cell r="DEI8">
            <v>7.1</v>
          </cell>
          <cell r="DEJ8">
            <v>7.1</v>
          </cell>
          <cell r="DEK8">
            <v>7.1</v>
          </cell>
          <cell r="DEL8">
            <v>7.1</v>
          </cell>
          <cell r="DEM8">
            <v>7.1</v>
          </cell>
          <cell r="DEN8">
            <v>7.1</v>
          </cell>
          <cell r="DEO8">
            <v>7.1</v>
          </cell>
          <cell r="DEP8">
            <v>7.1</v>
          </cell>
          <cell r="DEQ8">
            <v>7.1</v>
          </cell>
          <cell r="DER8">
            <v>7.1</v>
          </cell>
          <cell r="DES8">
            <v>7.1</v>
          </cell>
          <cell r="DET8">
            <v>7.1</v>
          </cell>
          <cell r="DEU8">
            <v>7.1</v>
          </cell>
          <cell r="DEV8">
            <v>7.1</v>
          </cell>
          <cell r="DEW8">
            <v>7.1</v>
          </cell>
          <cell r="DEX8">
            <v>7.1</v>
          </cell>
          <cell r="DEY8">
            <v>7.1</v>
          </cell>
          <cell r="DEZ8">
            <v>7.3</v>
          </cell>
          <cell r="DFA8">
            <v>7.3</v>
          </cell>
          <cell r="DFB8">
            <v>7.3</v>
          </cell>
          <cell r="DFC8">
            <v>7.3</v>
          </cell>
          <cell r="DFD8">
            <v>7.3</v>
          </cell>
          <cell r="DFE8">
            <v>7.3</v>
          </cell>
          <cell r="DFF8">
            <v>7.3</v>
          </cell>
          <cell r="DFG8">
            <v>7.3</v>
          </cell>
          <cell r="DFH8">
            <v>7.3</v>
          </cell>
          <cell r="DFI8">
            <v>7.3</v>
          </cell>
          <cell r="DFJ8">
            <v>7.3</v>
          </cell>
          <cell r="DFK8">
            <v>7.3</v>
          </cell>
          <cell r="DFL8">
            <v>7.3</v>
          </cell>
          <cell r="DFM8">
            <v>7.3</v>
          </cell>
          <cell r="DFN8">
            <v>7.3</v>
          </cell>
          <cell r="DFO8">
            <v>7.3</v>
          </cell>
          <cell r="DFP8">
            <v>7.3</v>
          </cell>
          <cell r="DFQ8">
            <v>7.3</v>
          </cell>
          <cell r="DFR8">
            <v>7.3</v>
          </cell>
          <cell r="DFS8">
            <v>7.3</v>
          </cell>
          <cell r="DFT8">
            <v>7.3</v>
          </cell>
          <cell r="DFU8">
            <v>7.3</v>
          </cell>
          <cell r="DFV8">
            <v>7.3</v>
          </cell>
          <cell r="DFW8">
            <v>7.3</v>
          </cell>
          <cell r="DFX8">
            <v>7.4</v>
          </cell>
          <cell r="DFY8">
            <v>7.4</v>
          </cell>
          <cell r="DFZ8">
            <v>7.4</v>
          </cell>
          <cell r="DGA8">
            <v>7.4</v>
          </cell>
          <cell r="DGB8">
            <v>7.4</v>
          </cell>
          <cell r="DGC8">
            <v>7.4</v>
          </cell>
          <cell r="DGD8">
            <v>7.4</v>
          </cell>
          <cell r="DGE8">
            <v>7.4</v>
          </cell>
          <cell r="DGF8">
            <v>7.4</v>
          </cell>
          <cell r="DGG8">
            <v>7.4</v>
          </cell>
          <cell r="DGH8">
            <v>7.4</v>
          </cell>
          <cell r="DGI8">
            <v>7.4</v>
          </cell>
          <cell r="DGJ8">
            <v>7.4</v>
          </cell>
          <cell r="DGK8">
            <v>7.4</v>
          </cell>
          <cell r="DGL8">
            <v>7.4</v>
          </cell>
          <cell r="DGM8">
            <v>7.4</v>
          </cell>
          <cell r="DGN8">
            <v>7.4</v>
          </cell>
          <cell r="DGO8">
            <v>7.4</v>
          </cell>
          <cell r="DGP8">
            <v>7.4</v>
          </cell>
          <cell r="DGQ8">
            <v>7.4</v>
          </cell>
          <cell r="DGR8">
            <v>7.4</v>
          </cell>
          <cell r="DGS8">
            <v>7.4</v>
          </cell>
          <cell r="DGT8">
            <v>7.4</v>
          </cell>
          <cell r="DGU8">
            <v>7.4</v>
          </cell>
          <cell r="DGV8">
            <v>7.5</v>
          </cell>
          <cell r="DGW8">
            <v>7.5</v>
          </cell>
          <cell r="DGX8">
            <v>7.5</v>
          </cell>
          <cell r="DGY8">
            <v>7.5</v>
          </cell>
          <cell r="DGZ8">
            <v>7.5</v>
          </cell>
          <cell r="DHA8">
            <v>7.5</v>
          </cell>
          <cell r="DHB8">
            <v>7.5</v>
          </cell>
          <cell r="DHC8">
            <v>7.5</v>
          </cell>
          <cell r="DHD8">
            <v>7.5</v>
          </cell>
          <cell r="DHE8">
            <v>7.5</v>
          </cell>
          <cell r="DHF8">
            <v>7.5</v>
          </cell>
          <cell r="DHG8">
            <v>7.5</v>
          </cell>
          <cell r="DHH8">
            <v>7.5</v>
          </cell>
          <cell r="DHI8">
            <v>7.5</v>
          </cell>
          <cell r="DHJ8">
            <v>7.5</v>
          </cell>
          <cell r="DHK8">
            <v>7.5</v>
          </cell>
          <cell r="DHL8">
            <v>7.5</v>
          </cell>
          <cell r="DHM8">
            <v>7.5</v>
          </cell>
          <cell r="DHN8">
            <v>7.5</v>
          </cell>
          <cell r="DHO8">
            <v>7.5</v>
          </cell>
          <cell r="DHP8">
            <v>7.5</v>
          </cell>
          <cell r="DHQ8">
            <v>7.5</v>
          </cell>
          <cell r="DHR8">
            <v>7.5</v>
          </cell>
          <cell r="DHS8">
            <v>7.5</v>
          </cell>
          <cell r="DHT8">
            <v>7.6</v>
          </cell>
          <cell r="DHU8">
            <v>7.6</v>
          </cell>
          <cell r="DHV8">
            <v>7.6</v>
          </cell>
          <cell r="DHW8">
            <v>7.6</v>
          </cell>
          <cell r="DHX8">
            <v>7.6</v>
          </cell>
          <cell r="DHY8">
            <v>7.6</v>
          </cell>
          <cell r="DHZ8">
            <v>7.6</v>
          </cell>
          <cell r="DIA8">
            <v>7.6</v>
          </cell>
          <cell r="DIB8">
            <v>7.6</v>
          </cell>
          <cell r="DIC8">
            <v>7.6</v>
          </cell>
          <cell r="DID8">
            <v>7.6</v>
          </cell>
          <cell r="DIE8">
            <v>7.6</v>
          </cell>
          <cell r="DIF8">
            <v>7.6</v>
          </cell>
          <cell r="DIG8">
            <v>7.6</v>
          </cell>
          <cell r="DIH8">
            <v>7.6</v>
          </cell>
          <cell r="DII8">
            <v>7.6</v>
          </cell>
          <cell r="DIJ8">
            <v>7.6</v>
          </cell>
          <cell r="DIK8">
            <v>7.6</v>
          </cell>
          <cell r="DIL8">
            <v>7.6</v>
          </cell>
          <cell r="DIM8">
            <v>7.6</v>
          </cell>
          <cell r="DIN8">
            <v>7.6</v>
          </cell>
          <cell r="DIO8">
            <v>7.6</v>
          </cell>
          <cell r="DIP8">
            <v>7.6</v>
          </cell>
          <cell r="DIQ8">
            <v>7.6</v>
          </cell>
          <cell r="DIR8">
            <v>7.6</v>
          </cell>
          <cell r="DIS8">
            <v>7.6</v>
          </cell>
          <cell r="DIT8">
            <v>7.6</v>
          </cell>
          <cell r="DIU8">
            <v>7.6</v>
          </cell>
          <cell r="DIV8">
            <v>7.6</v>
          </cell>
          <cell r="DIW8">
            <v>7.6</v>
          </cell>
          <cell r="DIX8">
            <v>7.6</v>
          </cell>
          <cell r="DIY8">
            <v>7.6</v>
          </cell>
          <cell r="DIZ8">
            <v>7.6</v>
          </cell>
          <cell r="DJA8">
            <v>7.6</v>
          </cell>
          <cell r="DJB8">
            <v>7.6</v>
          </cell>
          <cell r="DJC8">
            <v>7.6</v>
          </cell>
          <cell r="DJD8">
            <v>7.6</v>
          </cell>
          <cell r="DJE8">
            <v>7.6</v>
          </cell>
          <cell r="DJF8">
            <v>7.6</v>
          </cell>
          <cell r="DJG8">
            <v>7.6</v>
          </cell>
          <cell r="DJH8">
            <v>7.6</v>
          </cell>
          <cell r="DJI8">
            <v>7.6</v>
          </cell>
          <cell r="DJJ8">
            <v>7.6</v>
          </cell>
          <cell r="DJK8">
            <v>7.6</v>
          </cell>
          <cell r="DJL8">
            <v>7.6</v>
          </cell>
          <cell r="DJM8">
            <v>7.6</v>
          </cell>
          <cell r="DJN8">
            <v>7.6</v>
          </cell>
          <cell r="DJO8">
            <v>7.6</v>
          </cell>
          <cell r="DJP8">
            <v>7.5</v>
          </cell>
          <cell r="DJQ8">
            <v>7.5</v>
          </cell>
          <cell r="DJR8">
            <v>7.5</v>
          </cell>
          <cell r="DJS8">
            <v>7.5</v>
          </cell>
          <cell r="DJT8">
            <v>7.5</v>
          </cell>
          <cell r="DJU8">
            <v>7.5</v>
          </cell>
          <cell r="DJV8">
            <v>7.5</v>
          </cell>
          <cell r="DJW8">
            <v>7.5</v>
          </cell>
          <cell r="DJX8">
            <v>7.5</v>
          </cell>
          <cell r="DJY8">
            <v>7.5</v>
          </cell>
          <cell r="DJZ8">
            <v>7.5</v>
          </cell>
          <cell r="DKA8">
            <v>7.5</v>
          </cell>
          <cell r="DKB8">
            <v>7.5</v>
          </cell>
          <cell r="DKC8">
            <v>7.5</v>
          </cell>
          <cell r="DKD8">
            <v>7.5</v>
          </cell>
          <cell r="DKE8">
            <v>7.5</v>
          </cell>
          <cell r="DKF8">
            <v>7.5</v>
          </cell>
          <cell r="DKG8">
            <v>7.5</v>
          </cell>
          <cell r="DKH8">
            <v>7.5</v>
          </cell>
          <cell r="DKI8">
            <v>7.5</v>
          </cell>
          <cell r="DKJ8">
            <v>7.5</v>
          </cell>
          <cell r="DKK8">
            <v>7.5</v>
          </cell>
          <cell r="DKL8">
            <v>7.5</v>
          </cell>
          <cell r="DKM8">
            <v>7.5</v>
          </cell>
          <cell r="DKN8">
            <v>7.4</v>
          </cell>
          <cell r="DKO8">
            <v>7.4</v>
          </cell>
          <cell r="DKP8">
            <v>7.4</v>
          </cell>
          <cell r="DKQ8">
            <v>7.4</v>
          </cell>
          <cell r="DKR8">
            <v>7.4</v>
          </cell>
          <cell r="DKS8">
            <v>7.4</v>
          </cell>
          <cell r="DKT8">
            <v>7.4</v>
          </cell>
          <cell r="DKU8">
            <v>7.4</v>
          </cell>
          <cell r="DKV8">
            <v>7.4</v>
          </cell>
          <cell r="DKW8">
            <v>7.4</v>
          </cell>
          <cell r="DKX8">
            <v>7.4</v>
          </cell>
          <cell r="DKY8">
            <v>7.4</v>
          </cell>
          <cell r="DKZ8">
            <v>7.4</v>
          </cell>
          <cell r="DLA8">
            <v>7.4</v>
          </cell>
          <cell r="DLB8">
            <v>7.4</v>
          </cell>
          <cell r="DLC8">
            <v>7.4</v>
          </cell>
          <cell r="DLD8">
            <v>7.4</v>
          </cell>
          <cell r="DLE8">
            <v>7.4</v>
          </cell>
          <cell r="DLF8">
            <v>7.4</v>
          </cell>
          <cell r="DLG8">
            <v>7.4</v>
          </cell>
          <cell r="DLH8">
            <v>7.4</v>
          </cell>
          <cell r="DLI8">
            <v>7.4</v>
          </cell>
          <cell r="DLJ8">
            <v>7.4</v>
          </cell>
          <cell r="DLK8">
            <v>7.4</v>
          </cell>
          <cell r="DLL8">
            <v>7.3</v>
          </cell>
          <cell r="DLM8">
            <v>7.3</v>
          </cell>
          <cell r="DLN8">
            <v>7.3</v>
          </cell>
          <cell r="DLO8">
            <v>7.3</v>
          </cell>
          <cell r="DLP8">
            <v>7.3</v>
          </cell>
          <cell r="DLQ8">
            <v>7.3</v>
          </cell>
          <cell r="DLR8">
            <v>7.3</v>
          </cell>
          <cell r="DLS8">
            <v>7.3</v>
          </cell>
          <cell r="DLT8">
            <v>7.3</v>
          </cell>
          <cell r="DLU8">
            <v>7.3</v>
          </cell>
          <cell r="DLV8">
            <v>7.3</v>
          </cell>
          <cell r="DLW8">
            <v>7.3</v>
          </cell>
          <cell r="DLX8">
            <v>7.3</v>
          </cell>
          <cell r="DLY8">
            <v>7.3</v>
          </cell>
          <cell r="DLZ8">
            <v>7.3</v>
          </cell>
          <cell r="DMA8">
            <v>7.3</v>
          </cell>
          <cell r="DMB8">
            <v>7.3</v>
          </cell>
          <cell r="DMC8">
            <v>7.3</v>
          </cell>
          <cell r="DMD8">
            <v>7.3</v>
          </cell>
          <cell r="DME8">
            <v>7.3</v>
          </cell>
          <cell r="DMF8">
            <v>7.3</v>
          </cell>
          <cell r="DMG8">
            <v>7.3</v>
          </cell>
          <cell r="DMH8">
            <v>7.3</v>
          </cell>
          <cell r="DMI8">
            <v>7.3</v>
          </cell>
          <cell r="DMJ8">
            <v>7.1</v>
          </cell>
          <cell r="DMK8">
            <v>7.1</v>
          </cell>
          <cell r="DML8">
            <v>7.1</v>
          </cell>
          <cell r="DMM8">
            <v>7.1</v>
          </cell>
          <cell r="DMN8">
            <v>7.1</v>
          </cell>
          <cell r="DMO8">
            <v>7.1</v>
          </cell>
          <cell r="DMP8">
            <v>7.1</v>
          </cell>
          <cell r="DMQ8">
            <v>7.1</v>
          </cell>
          <cell r="DMR8">
            <v>7.1</v>
          </cell>
          <cell r="DMS8">
            <v>7.1</v>
          </cell>
          <cell r="DMT8">
            <v>7.1</v>
          </cell>
          <cell r="DMU8">
            <v>7.1</v>
          </cell>
          <cell r="DMV8">
            <v>7.1</v>
          </cell>
          <cell r="DMW8">
            <v>7.1</v>
          </cell>
          <cell r="DMX8">
            <v>7.1</v>
          </cell>
          <cell r="DMY8">
            <v>7.1</v>
          </cell>
          <cell r="DMZ8">
            <v>7.1</v>
          </cell>
          <cell r="DNA8">
            <v>7.1</v>
          </cell>
          <cell r="DNB8">
            <v>7.1</v>
          </cell>
          <cell r="DNC8">
            <v>7.1</v>
          </cell>
          <cell r="DND8">
            <v>7.1</v>
          </cell>
          <cell r="DNE8">
            <v>7.1</v>
          </cell>
          <cell r="DNF8">
            <v>7.1</v>
          </cell>
          <cell r="DNG8">
            <v>7.1</v>
          </cell>
          <cell r="DNH8">
            <v>7.1</v>
          </cell>
          <cell r="DNI8">
            <v>7.1</v>
          </cell>
          <cell r="DNJ8">
            <v>7.1</v>
          </cell>
          <cell r="DNK8">
            <v>7.1</v>
          </cell>
          <cell r="DNL8">
            <v>7.1</v>
          </cell>
          <cell r="DNM8">
            <v>7.1</v>
          </cell>
          <cell r="DNN8">
            <v>7.1</v>
          </cell>
          <cell r="DNO8">
            <v>7.1</v>
          </cell>
          <cell r="DNP8">
            <v>7.1</v>
          </cell>
          <cell r="DNQ8">
            <v>7.1</v>
          </cell>
          <cell r="DNR8">
            <v>7.1</v>
          </cell>
          <cell r="DNS8">
            <v>7.1</v>
          </cell>
          <cell r="DNT8">
            <v>7.1</v>
          </cell>
          <cell r="DNU8">
            <v>7.1</v>
          </cell>
          <cell r="DNV8">
            <v>7.1</v>
          </cell>
          <cell r="DNW8">
            <v>7.1</v>
          </cell>
          <cell r="DNX8">
            <v>7.1</v>
          </cell>
          <cell r="DNY8">
            <v>7.1</v>
          </cell>
          <cell r="DNZ8">
            <v>7.1</v>
          </cell>
          <cell r="DOA8">
            <v>7.1</v>
          </cell>
          <cell r="DOB8">
            <v>7.1</v>
          </cell>
          <cell r="DOC8">
            <v>7.1</v>
          </cell>
          <cell r="DOD8">
            <v>7.1</v>
          </cell>
          <cell r="DOE8">
            <v>7.1</v>
          </cell>
          <cell r="DOF8">
            <v>7.1</v>
          </cell>
          <cell r="DOG8">
            <v>7.1</v>
          </cell>
          <cell r="DOH8">
            <v>7.1</v>
          </cell>
          <cell r="DOI8">
            <v>7.1</v>
          </cell>
          <cell r="DOJ8">
            <v>7.1</v>
          </cell>
          <cell r="DOK8">
            <v>7.1</v>
          </cell>
          <cell r="DOL8">
            <v>7.1</v>
          </cell>
          <cell r="DOM8">
            <v>7.1</v>
          </cell>
          <cell r="DON8">
            <v>7.1</v>
          </cell>
          <cell r="DOO8">
            <v>7.1</v>
          </cell>
          <cell r="DOP8">
            <v>7.1</v>
          </cell>
          <cell r="DOQ8">
            <v>7.1</v>
          </cell>
          <cell r="DOR8">
            <v>7.1</v>
          </cell>
          <cell r="DOS8">
            <v>7.1</v>
          </cell>
          <cell r="DOT8">
            <v>7.1</v>
          </cell>
          <cell r="DOU8">
            <v>7.1</v>
          </cell>
          <cell r="DOV8">
            <v>7.1</v>
          </cell>
          <cell r="DOW8">
            <v>7.1</v>
          </cell>
          <cell r="DOX8">
            <v>7.1</v>
          </cell>
          <cell r="DOY8">
            <v>7.1</v>
          </cell>
          <cell r="DOZ8">
            <v>7.1</v>
          </cell>
          <cell r="DPA8">
            <v>7.1</v>
          </cell>
          <cell r="DPB8">
            <v>7.1</v>
          </cell>
          <cell r="DPC8">
            <v>7.1</v>
          </cell>
          <cell r="DPD8">
            <v>7.1</v>
          </cell>
          <cell r="DPE8">
            <v>7.1</v>
          </cell>
          <cell r="DPF8">
            <v>7.1</v>
          </cell>
          <cell r="DPG8">
            <v>7.1</v>
          </cell>
          <cell r="DPH8">
            <v>7.1</v>
          </cell>
          <cell r="DPI8">
            <v>7.1</v>
          </cell>
          <cell r="DPJ8">
            <v>7.1</v>
          </cell>
          <cell r="DPK8">
            <v>7.1</v>
          </cell>
          <cell r="DPL8">
            <v>7.1</v>
          </cell>
          <cell r="DPM8">
            <v>7.1</v>
          </cell>
          <cell r="DPN8">
            <v>7.1</v>
          </cell>
          <cell r="DPO8">
            <v>7.1</v>
          </cell>
          <cell r="DPP8">
            <v>7.1</v>
          </cell>
          <cell r="DPQ8">
            <v>7.1</v>
          </cell>
          <cell r="DPR8">
            <v>7.1</v>
          </cell>
          <cell r="DPS8">
            <v>7.1</v>
          </cell>
          <cell r="DPT8">
            <v>7.1</v>
          </cell>
          <cell r="DPU8">
            <v>7.1</v>
          </cell>
          <cell r="DPV8">
            <v>7.1</v>
          </cell>
          <cell r="DPW8">
            <v>7.1</v>
          </cell>
          <cell r="DPX8">
            <v>7.1</v>
          </cell>
          <cell r="DPY8">
            <v>7.1</v>
          </cell>
          <cell r="DPZ8">
            <v>7.1</v>
          </cell>
          <cell r="DQA8">
            <v>7.1</v>
          </cell>
          <cell r="DQB8">
            <v>7.2</v>
          </cell>
          <cell r="DQC8">
            <v>7.2</v>
          </cell>
          <cell r="DQD8">
            <v>7.2</v>
          </cell>
          <cell r="DQE8">
            <v>7.2</v>
          </cell>
          <cell r="DQF8">
            <v>7.2</v>
          </cell>
          <cell r="DQG8">
            <v>7.2</v>
          </cell>
          <cell r="DQH8">
            <v>7.2</v>
          </cell>
          <cell r="DQI8">
            <v>7.2</v>
          </cell>
          <cell r="DQJ8">
            <v>7.2</v>
          </cell>
          <cell r="DQK8">
            <v>7.2</v>
          </cell>
          <cell r="DQL8">
            <v>7.2</v>
          </cell>
          <cell r="DQM8">
            <v>7.2</v>
          </cell>
          <cell r="DQN8">
            <v>7.2</v>
          </cell>
          <cell r="DQO8">
            <v>7.2</v>
          </cell>
          <cell r="DQP8">
            <v>7.2</v>
          </cell>
          <cell r="DQQ8">
            <v>7.2</v>
          </cell>
          <cell r="DQR8">
            <v>7.2</v>
          </cell>
          <cell r="DQS8">
            <v>7.2</v>
          </cell>
          <cell r="DQT8">
            <v>7.2</v>
          </cell>
          <cell r="DQU8">
            <v>7.2</v>
          </cell>
          <cell r="DQV8">
            <v>7.2</v>
          </cell>
          <cell r="DQW8">
            <v>7.2</v>
          </cell>
          <cell r="DQX8">
            <v>7.2</v>
          </cell>
          <cell r="DQY8">
            <v>7.2</v>
          </cell>
          <cell r="DQZ8">
            <v>7.4</v>
          </cell>
          <cell r="DRA8">
            <v>7.4</v>
          </cell>
          <cell r="DRB8">
            <v>7.4</v>
          </cell>
          <cell r="DRC8">
            <v>7.4</v>
          </cell>
          <cell r="DRD8">
            <v>7.4</v>
          </cell>
          <cell r="DRE8">
            <v>7.4</v>
          </cell>
          <cell r="DRF8">
            <v>7.4</v>
          </cell>
          <cell r="DRG8">
            <v>7.4</v>
          </cell>
          <cell r="DRH8">
            <v>7.4</v>
          </cell>
          <cell r="DRI8">
            <v>7.4</v>
          </cell>
          <cell r="DRJ8">
            <v>7.4</v>
          </cell>
          <cell r="DRK8">
            <v>7.4</v>
          </cell>
          <cell r="DRL8">
            <v>7.4</v>
          </cell>
          <cell r="DRM8">
            <v>7.4</v>
          </cell>
          <cell r="DRN8">
            <v>7.4</v>
          </cell>
          <cell r="DRO8">
            <v>7.4</v>
          </cell>
          <cell r="DRP8">
            <v>7.4</v>
          </cell>
          <cell r="DRQ8">
            <v>7.4</v>
          </cell>
          <cell r="DRR8">
            <v>7.4</v>
          </cell>
          <cell r="DRS8">
            <v>7.4</v>
          </cell>
          <cell r="DRT8">
            <v>7.4</v>
          </cell>
          <cell r="DRU8">
            <v>7.4</v>
          </cell>
          <cell r="DRV8">
            <v>7.4</v>
          </cell>
          <cell r="DRW8">
            <v>7.4</v>
          </cell>
          <cell r="DRX8">
            <v>7.6</v>
          </cell>
          <cell r="DRY8">
            <v>7.6</v>
          </cell>
          <cell r="DRZ8">
            <v>7.6</v>
          </cell>
          <cell r="DSA8">
            <v>7.6</v>
          </cell>
          <cell r="DSB8">
            <v>7.6</v>
          </cell>
          <cell r="DSC8">
            <v>7.6</v>
          </cell>
          <cell r="DSD8">
            <v>7.6</v>
          </cell>
          <cell r="DSE8">
            <v>7.6</v>
          </cell>
          <cell r="DSF8">
            <v>7.6</v>
          </cell>
          <cell r="DSG8">
            <v>7.6</v>
          </cell>
          <cell r="DSH8">
            <v>7.6</v>
          </cell>
          <cell r="DSI8">
            <v>7.6</v>
          </cell>
          <cell r="DSJ8">
            <v>7.6</v>
          </cell>
          <cell r="DSK8">
            <v>7.6</v>
          </cell>
          <cell r="DSL8">
            <v>7.6</v>
          </cell>
          <cell r="DSM8">
            <v>7.6</v>
          </cell>
          <cell r="DSN8">
            <v>7.6</v>
          </cell>
          <cell r="DSO8">
            <v>7.6</v>
          </cell>
          <cell r="DSP8">
            <v>7.6</v>
          </cell>
          <cell r="DSQ8">
            <v>7.6</v>
          </cell>
          <cell r="DSR8">
            <v>7.6</v>
          </cell>
          <cell r="DSS8">
            <v>7.6</v>
          </cell>
          <cell r="DST8">
            <v>7.6</v>
          </cell>
          <cell r="DSU8">
            <v>7.6</v>
          </cell>
          <cell r="DSV8">
            <v>7.8</v>
          </cell>
          <cell r="DSW8">
            <v>7.8</v>
          </cell>
          <cell r="DSX8">
            <v>7.8</v>
          </cell>
          <cell r="DSY8">
            <v>7.8</v>
          </cell>
          <cell r="DSZ8">
            <v>7.8</v>
          </cell>
          <cell r="DTA8">
            <v>7.8</v>
          </cell>
          <cell r="DTB8">
            <v>7.8</v>
          </cell>
          <cell r="DTC8">
            <v>7.8</v>
          </cell>
          <cell r="DTD8">
            <v>7.8</v>
          </cell>
          <cell r="DTE8">
            <v>7.8</v>
          </cell>
          <cell r="DTF8">
            <v>7.8</v>
          </cell>
          <cell r="DTG8">
            <v>7.8</v>
          </cell>
          <cell r="DTH8">
            <v>7.8</v>
          </cell>
          <cell r="DTI8">
            <v>7.8</v>
          </cell>
          <cell r="DTJ8">
            <v>7.8</v>
          </cell>
          <cell r="DTK8">
            <v>7.8</v>
          </cell>
          <cell r="DTL8">
            <v>7.8</v>
          </cell>
          <cell r="DTM8">
            <v>7.8</v>
          </cell>
          <cell r="DTN8">
            <v>7.8</v>
          </cell>
          <cell r="DTO8">
            <v>7.8</v>
          </cell>
          <cell r="DTP8">
            <v>7.8</v>
          </cell>
          <cell r="DTQ8">
            <v>7.8</v>
          </cell>
          <cell r="DTR8">
            <v>7.8</v>
          </cell>
          <cell r="DTS8">
            <v>7.8</v>
          </cell>
          <cell r="DTT8">
            <v>7.9</v>
          </cell>
          <cell r="DTU8">
            <v>7.9</v>
          </cell>
          <cell r="DTV8">
            <v>7.9</v>
          </cell>
          <cell r="DTW8">
            <v>7.9</v>
          </cell>
          <cell r="DTX8">
            <v>7.9</v>
          </cell>
          <cell r="DTY8">
            <v>7.9</v>
          </cell>
          <cell r="DTZ8">
            <v>7.9</v>
          </cell>
          <cell r="DUA8">
            <v>7.9</v>
          </cell>
          <cell r="DUB8">
            <v>7.9</v>
          </cell>
          <cell r="DUC8">
            <v>7.9</v>
          </cell>
          <cell r="DUD8">
            <v>7.9</v>
          </cell>
          <cell r="DUE8">
            <v>7.9</v>
          </cell>
          <cell r="DUF8">
            <v>7.9</v>
          </cell>
          <cell r="DUG8">
            <v>7.9</v>
          </cell>
          <cell r="DUH8">
            <v>7.9</v>
          </cell>
          <cell r="DUI8">
            <v>7.9</v>
          </cell>
          <cell r="DUJ8">
            <v>7.9</v>
          </cell>
          <cell r="DUK8">
            <v>7.9</v>
          </cell>
          <cell r="DUL8">
            <v>7.9</v>
          </cell>
          <cell r="DUM8">
            <v>7.9</v>
          </cell>
          <cell r="DUN8">
            <v>7.9</v>
          </cell>
          <cell r="DUO8">
            <v>7.9</v>
          </cell>
          <cell r="DUP8">
            <v>7.9</v>
          </cell>
          <cell r="DUQ8">
            <v>7.9</v>
          </cell>
          <cell r="DUR8">
            <v>8</v>
          </cell>
          <cell r="DUS8">
            <v>8</v>
          </cell>
          <cell r="DUT8">
            <v>8</v>
          </cell>
          <cell r="DUU8">
            <v>8</v>
          </cell>
          <cell r="DUV8">
            <v>8</v>
          </cell>
          <cell r="DUW8">
            <v>8</v>
          </cell>
          <cell r="DUX8">
            <v>8</v>
          </cell>
          <cell r="DUY8">
            <v>8</v>
          </cell>
          <cell r="DUZ8">
            <v>8</v>
          </cell>
          <cell r="DVA8">
            <v>8</v>
          </cell>
          <cell r="DVB8">
            <v>8</v>
          </cell>
          <cell r="DVC8">
            <v>8</v>
          </cell>
          <cell r="DVD8">
            <v>8</v>
          </cell>
          <cell r="DVE8">
            <v>8</v>
          </cell>
          <cell r="DVF8">
            <v>8</v>
          </cell>
          <cell r="DVG8">
            <v>8</v>
          </cell>
          <cell r="DVH8">
            <v>8</v>
          </cell>
          <cell r="DVI8">
            <v>8</v>
          </cell>
          <cell r="DVJ8">
            <v>8</v>
          </cell>
          <cell r="DVK8">
            <v>8</v>
          </cell>
          <cell r="DVL8">
            <v>8</v>
          </cell>
          <cell r="DVM8">
            <v>8</v>
          </cell>
          <cell r="DVN8">
            <v>8</v>
          </cell>
          <cell r="DVO8">
            <v>8</v>
          </cell>
          <cell r="DVP8">
            <v>8.1999999999999993</v>
          </cell>
          <cell r="DVQ8">
            <v>8.1999999999999993</v>
          </cell>
          <cell r="DVR8">
            <v>8.1999999999999993</v>
          </cell>
          <cell r="DVS8">
            <v>8.1999999999999993</v>
          </cell>
          <cell r="DVT8">
            <v>8.1999999999999993</v>
          </cell>
          <cell r="DVU8">
            <v>8.1999999999999993</v>
          </cell>
          <cell r="DVV8">
            <v>8.1999999999999993</v>
          </cell>
          <cell r="DVW8">
            <v>8.1999999999999993</v>
          </cell>
          <cell r="DVX8">
            <v>8.1999999999999993</v>
          </cell>
          <cell r="DVY8">
            <v>8.1999999999999993</v>
          </cell>
          <cell r="DVZ8">
            <v>8.1999999999999993</v>
          </cell>
          <cell r="DWA8">
            <v>8.1999999999999993</v>
          </cell>
          <cell r="DWB8">
            <v>8.1999999999999993</v>
          </cell>
          <cell r="DWC8">
            <v>8.1999999999999993</v>
          </cell>
          <cell r="DWD8">
            <v>8.1999999999999993</v>
          </cell>
          <cell r="DWE8">
            <v>8.1999999999999993</v>
          </cell>
          <cell r="DWF8">
            <v>8.1999999999999993</v>
          </cell>
          <cell r="DWG8">
            <v>8.1999999999999993</v>
          </cell>
          <cell r="DWH8">
            <v>8.1999999999999993</v>
          </cell>
          <cell r="DWI8">
            <v>8.1999999999999993</v>
          </cell>
          <cell r="DWJ8">
            <v>8.1999999999999993</v>
          </cell>
          <cell r="DWK8">
            <v>8.1999999999999993</v>
          </cell>
          <cell r="DWL8">
            <v>8.1999999999999993</v>
          </cell>
          <cell r="DWM8">
            <v>8.1999999999999993</v>
          </cell>
          <cell r="DWN8">
            <v>8.5</v>
          </cell>
          <cell r="DWO8">
            <v>8.5</v>
          </cell>
          <cell r="DWP8">
            <v>8.5</v>
          </cell>
          <cell r="DWQ8">
            <v>8.5</v>
          </cell>
          <cell r="DWR8">
            <v>8.5</v>
          </cell>
          <cell r="DWS8">
            <v>8.5</v>
          </cell>
          <cell r="DWT8">
            <v>8.5</v>
          </cell>
          <cell r="DWU8">
            <v>8.5</v>
          </cell>
          <cell r="DWV8">
            <v>8.5</v>
          </cell>
          <cell r="DWW8">
            <v>8.5</v>
          </cell>
          <cell r="DWX8">
            <v>8.5</v>
          </cell>
          <cell r="DWY8">
            <v>8.5</v>
          </cell>
          <cell r="DWZ8">
            <v>8.5</v>
          </cell>
          <cell r="DXA8">
            <v>8.5</v>
          </cell>
          <cell r="DXB8">
            <v>8.5</v>
          </cell>
          <cell r="DXC8">
            <v>8.5</v>
          </cell>
          <cell r="DXD8">
            <v>8.5</v>
          </cell>
          <cell r="DXE8">
            <v>8.5</v>
          </cell>
          <cell r="DXF8">
            <v>8.5</v>
          </cell>
          <cell r="DXG8">
            <v>8.5</v>
          </cell>
          <cell r="DXH8">
            <v>8.5</v>
          </cell>
          <cell r="DXI8">
            <v>8.5</v>
          </cell>
          <cell r="DXJ8">
            <v>8.5</v>
          </cell>
          <cell r="DXK8">
            <v>8.5</v>
          </cell>
          <cell r="DXL8">
            <v>8.8000000000000007</v>
          </cell>
          <cell r="DXM8">
            <v>8.8000000000000007</v>
          </cell>
          <cell r="DXN8">
            <v>8.8000000000000007</v>
          </cell>
          <cell r="DXO8">
            <v>8.8000000000000007</v>
          </cell>
          <cell r="DXP8">
            <v>8.8000000000000007</v>
          </cell>
          <cell r="DXQ8">
            <v>8.8000000000000007</v>
          </cell>
          <cell r="DXR8">
            <v>8.8000000000000007</v>
          </cell>
          <cell r="DXS8">
            <v>8.8000000000000007</v>
          </cell>
          <cell r="DXT8">
            <v>8.8000000000000007</v>
          </cell>
          <cell r="DXU8">
            <v>8.8000000000000007</v>
          </cell>
          <cell r="DXV8">
            <v>8.8000000000000007</v>
          </cell>
          <cell r="DXW8">
            <v>8.8000000000000007</v>
          </cell>
          <cell r="DXX8">
            <v>8.8000000000000007</v>
          </cell>
          <cell r="DXY8">
            <v>8.8000000000000007</v>
          </cell>
          <cell r="DXZ8">
            <v>8.8000000000000007</v>
          </cell>
          <cell r="DYA8">
            <v>8.8000000000000007</v>
          </cell>
          <cell r="DYB8">
            <v>8.8000000000000007</v>
          </cell>
          <cell r="DYC8">
            <v>8.8000000000000007</v>
          </cell>
          <cell r="DYD8">
            <v>8.8000000000000007</v>
          </cell>
          <cell r="DYE8">
            <v>8.8000000000000007</v>
          </cell>
          <cell r="DYF8">
            <v>8.8000000000000007</v>
          </cell>
          <cell r="DYG8">
            <v>8.8000000000000007</v>
          </cell>
          <cell r="DYH8">
            <v>8.8000000000000007</v>
          </cell>
          <cell r="DYI8">
            <v>8.8000000000000007</v>
          </cell>
          <cell r="DYJ8">
            <v>9</v>
          </cell>
          <cell r="DYK8">
            <v>9</v>
          </cell>
          <cell r="DYL8">
            <v>9</v>
          </cell>
          <cell r="DYM8">
            <v>9</v>
          </cell>
          <cell r="DYN8">
            <v>9</v>
          </cell>
          <cell r="DYO8">
            <v>9</v>
          </cell>
          <cell r="DYP8">
            <v>9</v>
          </cell>
          <cell r="DYQ8">
            <v>9</v>
          </cell>
          <cell r="DYR8">
            <v>9</v>
          </cell>
          <cell r="DYS8">
            <v>9</v>
          </cell>
          <cell r="DYT8">
            <v>9</v>
          </cell>
          <cell r="DYU8">
            <v>9</v>
          </cell>
          <cell r="DYV8">
            <v>9</v>
          </cell>
          <cell r="DYW8">
            <v>9</v>
          </cell>
          <cell r="DYX8">
            <v>9</v>
          </cell>
          <cell r="DYY8">
            <v>9</v>
          </cell>
          <cell r="DYZ8">
            <v>9</v>
          </cell>
          <cell r="DZA8">
            <v>9</v>
          </cell>
          <cell r="DZB8">
            <v>9</v>
          </cell>
          <cell r="DZC8">
            <v>9</v>
          </cell>
          <cell r="DZD8">
            <v>9</v>
          </cell>
          <cell r="DZE8">
            <v>9</v>
          </cell>
          <cell r="DZF8">
            <v>9</v>
          </cell>
          <cell r="DZG8">
            <v>9</v>
          </cell>
          <cell r="DZH8">
            <v>9.3000000000000007</v>
          </cell>
          <cell r="DZI8">
            <v>9.3000000000000007</v>
          </cell>
          <cell r="DZJ8">
            <v>9.3000000000000007</v>
          </cell>
          <cell r="DZK8">
            <v>9.3000000000000007</v>
          </cell>
          <cell r="DZL8">
            <v>9.3000000000000007</v>
          </cell>
          <cell r="DZM8">
            <v>9.3000000000000007</v>
          </cell>
          <cell r="DZN8">
            <v>9.3000000000000007</v>
          </cell>
          <cell r="DZO8">
            <v>9.3000000000000007</v>
          </cell>
          <cell r="DZP8">
            <v>9.3000000000000007</v>
          </cell>
          <cell r="DZQ8">
            <v>9.3000000000000007</v>
          </cell>
          <cell r="DZR8">
            <v>9.3000000000000007</v>
          </cell>
          <cell r="DZS8">
            <v>9.3000000000000007</v>
          </cell>
          <cell r="DZT8">
            <v>9.3000000000000007</v>
          </cell>
          <cell r="DZU8">
            <v>9.3000000000000007</v>
          </cell>
          <cell r="DZV8">
            <v>9.3000000000000007</v>
          </cell>
          <cell r="DZW8">
            <v>9.3000000000000007</v>
          </cell>
          <cell r="DZX8">
            <v>9.3000000000000007</v>
          </cell>
          <cell r="DZY8">
            <v>9.3000000000000007</v>
          </cell>
          <cell r="DZZ8">
            <v>9.3000000000000007</v>
          </cell>
          <cell r="EAA8">
            <v>9.3000000000000007</v>
          </cell>
          <cell r="EAB8">
            <v>9.3000000000000007</v>
          </cell>
          <cell r="EAC8">
            <v>9.3000000000000007</v>
          </cell>
          <cell r="EAD8">
            <v>9.3000000000000007</v>
          </cell>
          <cell r="EAE8">
            <v>9.3000000000000007</v>
          </cell>
          <cell r="EAF8">
            <v>9.6</v>
          </cell>
          <cell r="EAG8">
            <v>9.6</v>
          </cell>
          <cell r="EAH8">
            <v>9.6</v>
          </cell>
          <cell r="EAI8">
            <v>9.6</v>
          </cell>
          <cell r="EAJ8">
            <v>9.6</v>
          </cell>
          <cell r="EAK8">
            <v>9.6</v>
          </cell>
          <cell r="EAL8">
            <v>9.6</v>
          </cell>
          <cell r="EAM8">
            <v>9.6</v>
          </cell>
          <cell r="EAN8">
            <v>9.6</v>
          </cell>
          <cell r="EAO8">
            <v>9.6</v>
          </cell>
          <cell r="EAP8">
            <v>9.6</v>
          </cell>
          <cell r="EAQ8">
            <v>9.6</v>
          </cell>
          <cell r="EAR8">
            <v>9.6</v>
          </cell>
          <cell r="EAS8">
            <v>9.6</v>
          </cell>
          <cell r="EAT8">
            <v>9.6</v>
          </cell>
          <cell r="EAU8">
            <v>9.6</v>
          </cell>
          <cell r="EAV8">
            <v>9.6</v>
          </cell>
          <cell r="EAW8">
            <v>9.6</v>
          </cell>
          <cell r="EAX8">
            <v>9.6</v>
          </cell>
          <cell r="EAY8">
            <v>9.6</v>
          </cell>
          <cell r="EAZ8">
            <v>9.6</v>
          </cell>
          <cell r="EBA8">
            <v>9.6</v>
          </cell>
          <cell r="EBB8">
            <v>9.6</v>
          </cell>
          <cell r="EBC8">
            <v>9.6</v>
          </cell>
          <cell r="EBD8">
            <v>9.9</v>
          </cell>
          <cell r="EBE8">
            <v>9.9</v>
          </cell>
          <cell r="EBF8">
            <v>9.9</v>
          </cell>
          <cell r="EBG8">
            <v>9.9</v>
          </cell>
          <cell r="EBH8">
            <v>9.9</v>
          </cell>
          <cell r="EBI8">
            <v>9.9</v>
          </cell>
          <cell r="EBJ8">
            <v>9.9</v>
          </cell>
          <cell r="EBK8">
            <v>9.9</v>
          </cell>
          <cell r="EBL8">
            <v>9.9</v>
          </cell>
          <cell r="EBM8">
            <v>9.9</v>
          </cell>
          <cell r="EBN8">
            <v>9.9</v>
          </cell>
          <cell r="EBO8">
            <v>9.9</v>
          </cell>
          <cell r="EBP8">
            <v>9.9</v>
          </cell>
          <cell r="EBQ8">
            <v>9.9</v>
          </cell>
          <cell r="EBR8">
            <v>9.9</v>
          </cell>
          <cell r="EBS8">
            <v>9.9</v>
          </cell>
          <cell r="EBT8">
            <v>9.9</v>
          </cell>
          <cell r="EBU8">
            <v>9.9</v>
          </cell>
          <cell r="EBV8">
            <v>9.9</v>
          </cell>
          <cell r="EBW8">
            <v>9.9</v>
          </cell>
          <cell r="EBX8">
            <v>9.9</v>
          </cell>
          <cell r="EBY8">
            <v>9.9</v>
          </cell>
          <cell r="EBZ8">
            <v>9.9</v>
          </cell>
          <cell r="ECA8">
            <v>9.9</v>
          </cell>
          <cell r="ECB8">
            <v>10.199999999999999</v>
          </cell>
          <cell r="ECC8">
            <v>10.199999999999999</v>
          </cell>
          <cell r="ECD8">
            <v>10.199999999999999</v>
          </cell>
          <cell r="ECE8">
            <v>10.199999999999999</v>
          </cell>
          <cell r="ECF8">
            <v>10.199999999999999</v>
          </cell>
          <cell r="ECG8">
            <v>10.199999999999999</v>
          </cell>
          <cell r="ECH8">
            <v>10.199999999999999</v>
          </cell>
          <cell r="ECI8">
            <v>10.199999999999999</v>
          </cell>
          <cell r="ECJ8">
            <v>10.199999999999999</v>
          </cell>
          <cell r="ECK8">
            <v>10.199999999999999</v>
          </cell>
          <cell r="ECL8">
            <v>10.199999999999999</v>
          </cell>
          <cell r="ECM8">
            <v>10.199999999999999</v>
          </cell>
          <cell r="ECN8">
            <v>10.199999999999999</v>
          </cell>
          <cell r="ECO8">
            <v>10.199999999999999</v>
          </cell>
          <cell r="ECP8">
            <v>10.199999999999999</v>
          </cell>
          <cell r="ECQ8">
            <v>10.199999999999999</v>
          </cell>
          <cell r="ECR8">
            <v>10.199999999999999</v>
          </cell>
          <cell r="ECS8">
            <v>10.199999999999999</v>
          </cell>
          <cell r="ECT8">
            <v>10.199999999999999</v>
          </cell>
          <cell r="ECU8">
            <v>10.199999999999999</v>
          </cell>
          <cell r="ECV8">
            <v>10.199999999999999</v>
          </cell>
          <cell r="ECW8">
            <v>10.199999999999999</v>
          </cell>
          <cell r="ECX8">
            <v>10.199999999999999</v>
          </cell>
          <cell r="ECY8">
            <v>10.199999999999999</v>
          </cell>
          <cell r="ECZ8">
            <v>10.4</v>
          </cell>
          <cell r="EDA8">
            <v>10.4</v>
          </cell>
          <cell r="EDB8">
            <v>10.4</v>
          </cell>
          <cell r="EDC8">
            <v>10.4</v>
          </cell>
          <cell r="EDD8">
            <v>10.4</v>
          </cell>
          <cell r="EDE8">
            <v>10.4</v>
          </cell>
          <cell r="EDF8">
            <v>10.4</v>
          </cell>
          <cell r="EDG8">
            <v>10.4</v>
          </cell>
          <cell r="EDH8">
            <v>10.4</v>
          </cell>
          <cell r="EDI8">
            <v>10.4</v>
          </cell>
          <cell r="EDJ8">
            <v>10.4</v>
          </cell>
          <cell r="EDK8">
            <v>10.4</v>
          </cell>
          <cell r="EDL8">
            <v>10.4</v>
          </cell>
          <cell r="EDM8">
            <v>10.4</v>
          </cell>
          <cell r="EDN8">
            <v>10.4</v>
          </cell>
          <cell r="EDO8">
            <v>10.4</v>
          </cell>
          <cell r="EDP8">
            <v>10.4</v>
          </cell>
          <cell r="EDQ8">
            <v>10.4</v>
          </cell>
          <cell r="EDR8">
            <v>10.4</v>
          </cell>
          <cell r="EDS8">
            <v>10.4</v>
          </cell>
          <cell r="EDT8">
            <v>10.4</v>
          </cell>
          <cell r="EDU8">
            <v>10.4</v>
          </cell>
          <cell r="EDV8">
            <v>10.4</v>
          </cell>
          <cell r="EDW8">
            <v>10.4</v>
          </cell>
          <cell r="EDX8">
            <v>10.5</v>
          </cell>
          <cell r="EDY8">
            <v>10.5</v>
          </cell>
          <cell r="EDZ8">
            <v>10.5</v>
          </cell>
          <cell r="EEA8">
            <v>10.5</v>
          </cell>
          <cell r="EEB8">
            <v>10.5</v>
          </cell>
          <cell r="EEC8">
            <v>10.5</v>
          </cell>
          <cell r="EED8">
            <v>10.5</v>
          </cell>
          <cell r="EEE8">
            <v>10.5</v>
          </cell>
          <cell r="EEF8">
            <v>10.5</v>
          </cell>
          <cell r="EEG8">
            <v>10.5</v>
          </cell>
          <cell r="EEH8">
            <v>10.5</v>
          </cell>
          <cell r="EEI8">
            <v>10.5</v>
          </cell>
          <cell r="EEJ8">
            <v>10.5</v>
          </cell>
          <cell r="EEK8">
            <v>10.5</v>
          </cell>
          <cell r="EEL8">
            <v>10.5</v>
          </cell>
          <cell r="EEM8">
            <v>10.5</v>
          </cell>
          <cell r="EEN8">
            <v>10.5</v>
          </cell>
          <cell r="EEO8">
            <v>10.5</v>
          </cell>
          <cell r="EEP8">
            <v>10.5</v>
          </cell>
          <cell r="EEQ8">
            <v>10.5</v>
          </cell>
          <cell r="EER8">
            <v>10.5</v>
          </cell>
          <cell r="EES8">
            <v>10.5</v>
          </cell>
          <cell r="EET8">
            <v>10.5</v>
          </cell>
          <cell r="EEU8">
            <v>10.5</v>
          </cell>
          <cell r="EEV8">
            <v>10.6</v>
          </cell>
          <cell r="EEW8">
            <v>10.6</v>
          </cell>
          <cell r="EEX8">
            <v>10.6</v>
          </cell>
          <cell r="EEY8">
            <v>10.6</v>
          </cell>
          <cell r="EEZ8">
            <v>10.6</v>
          </cell>
          <cell r="EFA8">
            <v>10.6</v>
          </cell>
          <cell r="EFB8">
            <v>10.6</v>
          </cell>
          <cell r="EFC8">
            <v>10.6</v>
          </cell>
          <cell r="EFD8">
            <v>10.6</v>
          </cell>
          <cell r="EFE8">
            <v>10.6</v>
          </cell>
          <cell r="EFF8">
            <v>10.6</v>
          </cell>
          <cell r="EFG8">
            <v>10.6</v>
          </cell>
          <cell r="EFH8">
            <v>10.6</v>
          </cell>
          <cell r="EFI8">
            <v>10.6</v>
          </cell>
          <cell r="EFJ8">
            <v>10.6</v>
          </cell>
          <cell r="EFK8">
            <v>10.6</v>
          </cell>
          <cell r="EFL8">
            <v>10.6</v>
          </cell>
          <cell r="EFM8">
            <v>10.6</v>
          </cell>
          <cell r="EFN8">
            <v>10.6</v>
          </cell>
          <cell r="EFO8">
            <v>10.6</v>
          </cell>
          <cell r="EFP8">
            <v>10.6</v>
          </cell>
          <cell r="EFQ8">
            <v>10.6</v>
          </cell>
          <cell r="EFR8">
            <v>10.6</v>
          </cell>
          <cell r="EFS8">
            <v>10.6</v>
          </cell>
          <cell r="EFT8">
            <v>10.7</v>
          </cell>
          <cell r="EFU8">
            <v>10.7</v>
          </cell>
          <cell r="EFV8">
            <v>10.7</v>
          </cell>
          <cell r="EFW8">
            <v>10.7</v>
          </cell>
          <cell r="EFX8">
            <v>10.7</v>
          </cell>
          <cell r="EFY8">
            <v>10.7</v>
          </cell>
          <cell r="EFZ8">
            <v>10.7</v>
          </cell>
          <cell r="EGA8">
            <v>10.7</v>
          </cell>
          <cell r="EGB8">
            <v>10.7</v>
          </cell>
          <cell r="EGC8">
            <v>10.7</v>
          </cell>
          <cell r="EGD8">
            <v>10.7</v>
          </cell>
          <cell r="EGE8">
            <v>10.7</v>
          </cell>
          <cell r="EGF8">
            <v>10.7</v>
          </cell>
          <cell r="EGG8">
            <v>10.7</v>
          </cell>
          <cell r="EGH8">
            <v>10.7</v>
          </cell>
          <cell r="EGI8">
            <v>10.7</v>
          </cell>
          <cell r="EGJ8">
            <v>10.7</v>
          </cell>
          <cell r="EGK8">
            <v>10.7</v>
          </cell>
          <cell r="EGL8">
            <v>10.7</v>
          </cell>
          <cell r="EGM8">
            <v>10.7</v>
          </cell>
          <cell r="EGN8">
            <v>10.7</v>
          </cell>
          <cell r="EGO8">
            <v>10.7</v>
          </cell>
          <cell r="EGP8">
            <v>10.7</v>
          </cell>
          <cell r="EGQ8">
            <v>10.7</v>
          </cell>
          <cell r="EGR8">
            <v>10.7</v>
          </cell>
          <cell r="EGS8">
            <v>10.7</v>
          </cell>
          <cell r="EGT8">
            <v>10.7</v>
          </cell>
          <cell r="EGU8">
            <v>10.7</v>
          </cell>
          <cell r="EGV8">
            <v>10.7</v>
          </cell>
          <cell r="EGW8">
            <v>10.7</v>
          </cell>
          <cell r="EGX8">
            <v>10.7</v>
          </cell>
          <cell r="EGY8">
            <v>10.7</v>
          </cell>
          <cell r="EGZ8">
            <v>10.7</v>
          </cell>
          <cell r="EHA8">
            <v>10.7</v>
          </cell>
          <cell r="EHB8">
            <v>10.7</v>
          </cell>
          <cell r="EHC8">
            <v>10.7</v>
          </cell>
          <cell r="EHD8">
            <v>10.7</v>
          </cell>
          <cell r="EHE8">
            <v>10.7</v>
          </cell>
          <cell r="EHF8">
            <v>10.7</v>
          </cell>
          <cell r="EHG8">
            <v>10.7</v>
          </cell>
          <cell r="EHH8">
            <v>10.7</v>
          </cell>
          <cell r="EHI8">
            <v>10.7</v>
          </cell>
          <cell r="EHJ8">
            <v>10.7</v>
          </cell>
          <cell r="EHK8">
            <v>10.7</v>
          </cell>
          <cell r="EHL8">
            <v>10.7</v>
          </cell>
          <cell r="EHM8">
            <v>10.7</v>
          </cell>
          <cell r="EHN8">
            <v>10.7</v>
          </cell>
          <cell r="EHO8">
            <v>10.7</v>
          </cell>
          <cell r="EHP8">
            <v>10.6</v>
          </cell>
          <cell r="EHQ8">
            <v>10.6</v>
          </cell>
          <cell r="EHR8">
            <v>10.6</v>
          </cell>
          <cell r="EHS8">
            <v>10.6</v>
          </cell>
          <cell r="EHT8">
            <v>10.6</v>
          </cell>
          <cell r="EHU8">
            <v>10.6</v>
          </cell>
          <cell r="EHV8">
            <v>10.6</v>
          </cell>
          <cell r="EHW8">
            <v>10.6</v>
          </cell>
          <cell r="EHX8">
            <v>10.6</v>
          </cell>
          <cell r="EHY8">
            <v>10.6</v>
          </cell>
          <cell r="EHZ8">
            <v>10.6</v>
          </cell>
          <cell r="EIA8">
            <v>10.6</v>
          </cell>
          <cell r="EIB8">
            <v>10.6</v>
          </cell>
          <cell r="EIC8">
            <v>10.6</v>
          </cell>
          <cell r="EID8">
            <v>10.6</v>
          </cell>
          <cell r="EIE8">
            <v>10.6</v>
          </cell>
          <cell r="EIF8">
            <v>10.6</v>
          </cell>
          <cell r="EIG8">
            <v>10.6</v>
          </cell>
          <cell r="EIH8">
            <v>10.6</v>
          </cell>
          <cell r="EII8">
            <v>10.6</v>
          </cell>
          <cell r="EIJ8">
            <v>10.6</v>
          </cell>
          <cell r="EIK8">
            <v>10.6</v>
          </cell>
          <cell r="EIL8">
            <v>10.6</v>
          </cell>
          <cell r="EIM8">
            <v>10.6</v>
          </cell>
          <cell r="EIN8">
            <v>10.5</v>
          </cell>
          <cell r="HPK8">
            <v>15.6</v>
          </cell>
          <cell r="HPL8">
            <v>15.4</v>
          </cell>
          <cell r="KVK8">
            <v>6.3</v>
          </cell>
          <cell r="KVL8">
            <v>6.3</v>
          </cell>
          <cell r="LYA8">
            <v>5.3</v>
          </cell>
        </row>
        <row r="9">
          <cell r="D9">
            <v>-3.3</v>
          </cell>
          <cell r="BBO9">
            <v>2.6</v>
          </cell>
          <cell r="BBP9">
            <v>-4</v>
          </cell>
          <cell r="BBQ9">
            <v>-3.9</v>
          </cell>
          <cell r="BBR9">
            <v>-4.5999999999999996</v>
          </cell>
          <cell r="BBS9">
            <v>-5.0999999999999996</v>
          </cell>
          <cell r="BBT9">
            <v>-5.5</v>
          </cell>
          <cell r="BBU9">
            <v>-6.2</v>
          </cell>
          <cell r="BBV9">
            <v>-5.3</v>
          </cell>
          <cell r="BBW9">
            <v>-4.2</v>
          </cell>
          <cell r="BBX9">
            <v>-1.4</v>
          </cell>
          <cell r="BBY9">
            <v>0.1</v>
          </cell>
          <cell r="BBZ9">
            <v>0.4</v>
          </cell>
          <cell r="BCA9">
            <v>0.6</v>
          </cell>
          <cell r="BCB9">
            <v>1.6</v>
          </cell>
          <cell r="BCC9">
            <v>0.7</v>
          </cell>
          <cell r="BCD9">
            <v>0.6</v>
          </cell>
          <cell r="BCE9">
            <v>0.1</v>
          </cell>
          <cell r="BCF9">
            <v>0</v>
          </cell>
          <cell r="BCG9">
            <v>-0.3</v>
          </cell>
          <cell r="BCH9">
            <v>-0.9</v>
          </cell>
          <cell r="BCI9">
            <v>-2.2000000000000002</v>
          </cell>
          <cell r="BCJ9">
            <v>-1.3</v>
          </cell>
          <cell r="BCK9">
            <v>-0.6</v>
          </cell>
          <cell r="BCL9">
            <v>-0.6</v>
          </cell>
          <cell r="BCM9">
            <v>-0.7</v>
          </cell>
          <cell r="BCN9">
            <v>-0.5</v>
          </cell>
          <cell r="BCO9">
            <v>-0.9</v>
          </cell>
          <cell r="BCP9">
            <v>-1.1000000000000001</v>
          </cell>
          <cell r="BCQ9">
            <v>-1.5</v>
          </cell>
          <cell r="BCR9">
            <v>-1.7</v>
          </cell>
          <cell r="BCS9">
            <v>-2.6</v>
          </cell>
          <cell r="BCT9">
            <v>-2</v>
          </cell>
          <cell r="BCU9">
            <v>-1.9</v>
          </cell>
          <cell r="BCV9">
            <v>-1.7</v>
          </cell>
          <cell r="BCW9">
            <v>-1.5</v>
          </cell>
          <cell r="BCX9">
            <v>-1.4</v>
          </cell>
          <cell r="BCY9">
            <v>-0.9</v>
          </cell>
          <cell r="BCZ9">
            <v>-0.1</v>
          </cell>
          <cell r="BDA9">
            <v>0.9</v>
          </cell>
          <cell r="BDB9">
            <v>1.8</v>
          </cell>
          <cell r="BDC9">
            <v>0.7</v>
          </cell>
          <cell r="BDD9">
            <v>-0.7</v>
          </cell>
          <cell r="BDE9">
            <v>-0.7</v>
          </cell>
          <cell r="BDF9">
            <v>-1.9</v>
          </cell>
          <cell r="BDG9">
            <v>-4.0999999999999996</v>
          </cell>
          <cell r="BDH9">
            <v>-3.5</v>
          </cell>
          <cell r="BDI9">
            <v>-3.5</v>
          </cell>
          <cell r="BDJ9">
            <v>-5.2</v>
          </cell>
          <cell r="BDK9">
            <v>-5.6</v>
          </cell>
          <cell r="BDL9">
            <v>-3.7</v>
          </cell>
          <cell r="BDM9">
            <v>-3.8</v>
          </cell>
          <cell r="BDN9">
            <v>-4.4000000000000004</v>
          </cell>
          <cell r="BDO9">
            <v>-4.0999999999999996</v>
          </cell>
          <cell r="BDP9">
            <v>-3.7</v>
          </cell>
          <cell r="BDQ9">
            <v>-3.3</v>
          </cell>
          <cell r="BDR9">
            <v>-3.3</v>
          </cell>
          <cell r="BDS9">
            <v>-3.4</v>
          </cell>
          <cell r="BDT9">
            <v>-3</v>
          </cell>
          <cell r="BDU9">
            <v>-3</v>
          </cell>
          <cell r="BDV9">
            <v>-2.8</v>
          </cell>
          <cell r="BDW9">
            <v>-1.5</v>
          </cell>
          <cell r="BDX9">
            <v>-0.8</v>
          </cell>
          <cell r="BDY9">
            <v>-0.7</v>
          </cell>
          <cell r="BDZ9">
            <v>-1</v>
          </cell>
          <cell r="BEA9">
            <v>-1.5</v>
          </cell>
          <cell r="BEB9">
            <v>-1.9</v>
          </cell>
          <cell r="BEC9">
            <v>-2.2999999999999998</v>
          </cell>
          <cell r="BED9">
            <v>-2.6</v>
          </cell>
          <cell r="BEE9">
            <v>-3</v>
          </cell>
          <cell r="BEF9">
            <v>-3.3</v>
          </cell>
          <cell r="BEG9">
            <v>-3.9</v>
          </cell>
          <cell r="BEH9">
            <v>-4.5</v>
          </cell>
          <cell r="BEI9">
            <v>-5.3</v>
          </cell>
          <cell r="BEJ9">
            <v>-7.9</v>
          </cell>
          <cell r="BEK9">
            <v>-7.1</v>
          </cell>
          <cell r="BEL9">
            <v>-6.8</v>
          </cell>
          <cell r="BEM9">
            <v>-8.4</v>
          </cell>
          <cell r="BEN9">
            <v>-9.3000000000000007</v>
          </cell>
          <cell r="BEO9">
            <v>-8.4</v>
          </cell>
          <cell r="BEP9">
            <v>-8.1999999999999993</v>
          </cell>
          <cell r="BEQ9">
            <v>-8.4</v>
          </cell>
          <cell r="BER9">
            <v>-6.9</v>
          </cell>
          <cell r="BES9">
            <v>-5.0999999999999996</v>
          </cell>
          <cell r="BET9">
            <v>-3.3</v>
          </cell>
          <cell r="BEU9">
            <v>-2.2000000000000002</v>
          </cell>
          <cell r="BEV9">
            <v>-1.9</v>
          </cell>
          <cell r="BEW9">
            <v>-1.5</v>
          </cell>
          <cell r="BEX9">
            <v>-1.5</v>
          </cell>
          <cell r="BEY9">
            <v>-1.4</v>
          </cell>
          <cell r="BEZ9">
            <v>-1.7</v>
          </cell>
          <cell r="BFA9">
            <v>-1.7</v>
          </cell>
          <cell r="BFB9">
            <v>-2.1</v>
          </cell>
          <cell r="BFC9">
            <v>-2</v>
          </cell>
          <cell r="BFD9">
            <v>-2.2000000000000002</v>
          </cell>
          <cell r="BFE9">
            <v>-2.7</v>
          </cell>
          <cell r="BFF9">
            <v>-3.8</v>
          </cell>
          <cell r="BFG9">
            <v>-3.7</v>
          </cell>
          <cell r="BFH9">
            <v>-3.9</v>
          </cell>
          <cell r="BFI9">
            <v>-4.0999999999999996</v>
          </cell>
          <cell r="BFJ9">
            <v>-4.7</v>
          </cell>
          <cell r="BFK9">
            <v>-5.7</v>
          </cell>
          <cell r="BFL9">
            <v>-7.2</v>
          </cell>
          <cell r="BFM9">
            <v>-9.1999999999999993</v>
          </cell>
          <cell r="BFN9">
            <v>-8.1</v>
          </cell>
          <cell r="BFO9">
            <v>-8.6999999999999993</v>
          </cell>
          <cell r="BFP9">
            <v>-8.6999999999999993</v>
          </cell>
          <cell r="BFQ9">
            <v>-6.4</v>
          </cell>
          <cell r="BFR9">
            <v>-4.5999999999999996</v>
          </cell>
          <cell r="BFS9">
            <v>-3.6</v>
          </cell>
          <cell r="BFT9">
            <v>-3.2</v>
          </cell>
          <cell r="BFU9">
            <v>-3</v>
          </cell>
          <cell r="BFV9">
            <v>-2.9</v>
          </cell>
          <cell r="BFW9">
            <v>-2.6</v>
          </cell>
          <cell r="BFX9">
            <v>-3</v>
          </cell>
          <cell r="BFY9">
            <v>-3.7</v>
          </cell>
          <cell r="BFZ9">
            <v>-4.8</v>
          </cell>
          <cell r="BGA9">
            <v>-6.5</v>
          </cell>
          <cell r="BGB9">
            <v>-6.6</v>
          </cell>
          <cell r="BGC9">
            <v>-8.1</v>
          </cell>
          <cell r="BGD9">
            <v>-9.5</v>
          </cell>
          <cell r="BGE9">
            <v>-9</v>
          </cell>
          <cell r="BGF9">
            <v>-8.9</v>
          </cell>
          <cell r="BGG9">
            <v>-7.5</v>
          </cell>
          <cell r="BGH9">
            <v>-6.2</v>
          </cell>
          <cell r="BGI9">
            <v>-4.8</v>
          </cell>
          <cell r="BGJ9">
            <v>-4.0999999999999996</v>
          </cell>
          <cell r="BGK9">
            <v>-2.9</v>
          </cell>
          <cell r="BGL9">
            <v>-2.8</v>
          </cell>
          <cell r="BGM9">
            <v>-2.6</v>
          </cell>
          <cell r="BGN9">
            <v>-2.6</v>
          </cell>
          <cell r="BGO9">
            <v>-2</v>
          </cell>
          <cell r="BGP9">
            <v>-1</v>
          </cell>
          <cell r="BGQ9">
            <v>0</v>
          </cell>
          <cell r="BGR9">
            <v>1.3</v>
          </cell>
          <cell r="BGS9">
            <v>1</v>
          </cell>
          <cell r="BGT9">
            <v>0.1</v>
          </cell>
          <cell r="BGU9">
            <v>-0.1</v>
          </cell>
          <cell r="BGV9">
            <v>-0.6</v>
          </cell>
          <cell r="BGW9">
            <v>-1</v>
          </cell>
          <cell r="BGX9">
            <v>-1.4</v>
          </cell>
          <cell r="BGY9">
            <v>-2.4</v>
          </cell>
          <cell r="BGZ9">
            <v>-1.6</v>
          </cell>
          <cell r="BHA9">
            <v>-1.7</v>
          </cell>
          <cell r="BHB9">
            <v>-2</v>
          </cell>
          <cell r="BHC9">
            <v>-2.1</v>
          </cell>
          <cell r="BHD9">
            <v>-2</v>
          </cell>
          <cell r="BHE9">
            <v>-2.2000000000000002</v>
          </cell>
          <cell r="BHF9">
            <v>-2.4</v>
          </cell>
          <cell r="BHG9">
            <v>-3.3</v>
          </cell>
          <cell r="BHH9">
            <v>-4.8</v>
          </cell>
          <cell r="BHI9">
            <v>-5.9</v>
          </cell>
          <cell r="BHJ9">
            <v>-7.4</v>
          </cell>
          <cell r="BHK9">
            <v>-8.1999999999999993</v>
          </cell>
          <cell r="BHL9">
            <v>-6.7</v>
          </cell>
          <cell r="BHM9">
            <v>-4.3</v>
          </cell>
          <cell r="BHN9">
            <v>-1.7</v>
          </cell>
          <cell r="BHO9">
            <v>-0.9</v>
          </cell>
          <cell r="BHP9">
            <v>-0.7</v>
          </cell>
          <cell r="BHQ9">
            <v>0</v>
          </cell>
          <cell r="BHR9">
            <v>0.2</v>
          </cell>
          <cell r="BHS9">
            <v>0.4</v>
          </cell>
          <cell r="BHT9">
            <v>-1</v>
          </cell>
          <cell r="BHU9">
            <v>-2.1</v>
          </cell>
          <cell r="BHV9">
            <v>-4</v>
          </cell>
          <cell r="BHW9">
            <v>-5.4</v>
          </cell>
          <cell r="BHX9">
            <v>-5.4</v>
          </cell>
          <cell r="BHY9">
            <v>-5.8</v>
          </cell>
          <cell r="BHZ9">
            <v>-6.9</v>
          </cell>
          <cell r="BIA9">
            <v>-7.4</v>
          </cell>
          <cell r="BIB9">
            <v>-7.8</v>
          </cell>
          <cell r="BIC9">
            <v>-8.1</v>
          </cell>
          <cell r="BID9">
            <v>-6.6</v>
          </cell>
          <cell r="BIE9">
            <v>-5.2</v>
          </cell>
          <cell r="BIF9">
            <v>-2.7</v>
          </cell>
          <cell r="BIG9">
            <v>-2.6</v>
          </cell>
          <cell r="BIH9">
            <v>-2.7</v>
          </cell>
          <cell r="BII9">
            <v>-2.4</v>
          </cell>
          <cell r="BIJ9">
            <v>-1.3</v>
          </cell>
          <cell r="BIK9">
            <v>-0.6</v>
          </cell>
          <cell r="BIL9">
            <v>0</v>
          </cell>
          <cell r="BIM9">
            <v>0.7</v>
          </cell>
          <cell r="BIN9">
            <v>1.1000000000000001</v>
          </cell>
          <cell r="BIO9">
            <v>1.3</v>
          </cell>
          <cell r="BIP9">
            <v>1.1000000000000001</v>
          </cell>
          <cell r="BIQ9">
            <v>0.8</v>
          </cell>
          <cell r="BIR9">
            <v>0.2</v>
          </cell>
          <cell r="BIS9">
            <v>-0.6</v>
          </cell>
          <cell r="BIT9">
            <v>-0.8</v>
          </cell>
          <cell r="BIU9">
            <v>-0.8</v>
          </cell>
          <cell r="BIV9">
            <v>-0.9</v>
          </cell>
          <cell r="BIW9">
            <v>-0.9</v>
          </cell>
          <cell r="BIX9">
            <v>-0.6</v>
          </cell>
          <cell r="BIY9">
            <v>-0.8</v>
          </cell>
          <cell r="BIZ9">
            <v>-0.7</v>
          </cell>
          <cell r="BJA9">
            <v>-0.9</v>
          </cell>
          <cell r="BJB9">
            <v>-0.9</v>
          </cell>
          <cell r="BJC9">
            <v>-1.6</v>
          </cell>
          <cell r="BJD9">
            <v>-1.4</v>
          </cell>
          <cell r="BJE9">
            <v>-1.2</v>
          </cell>
          <cell r="BJF9">
            <v>-1.1000000000000001</v>
          </cell>
          <cell r="BJG9">
            <v>-0.9</v>
          </cell>
          <cell r="BJH9">
            <v>-0.9</v>
          </cell>
          <cell r="BJI9">
            <v>-0.4</v>
          </cell>
          <cell r="BJJ9">
            <v>-0.2</v>
          </cell>
          <cell r="BJK9">
            <v>0.2</v>
          </cell>
          <cell r="BJL9">
            <v>0</v>
          </cell>
          <cell r="BJM9">
            <v>0.6</v>
          </cell>
          <cell r="BJN9">
            <v>0.5</v>
          </cell>
          <cell r="BJO9">
            <v>0.5</v>
          </cell>
          <cell r="BJP9">
            <v>0.3</v>
          </cell>
          <cell r="BJQ9">
            <v>0.1</v>
          </cell>
          <cell r="BJR9">
            <v>-0.1</v>
          </cell>
          <cell r="BJS9">
            <v>-0.4</v>
          </cell>
          <cell r="BJT9">
            <v>-0.6</v>
          </cell>
          <cell r="BJU9">
            <v>-0.8</v>
          </cell>
          <cell r="BJV9">
            <v>-1</v>
          </cell>
          <cell r="BJW9">
            <v>-1.4</v>
          </cell>
          <cell r="BJX9">
            <v>-1.6</v>
          </cell>
          <cell r="BJY9">
            <v>-1.9</v>
          </cell>
          <cell r="BJZ9">
            <v>-2.1</v>
          </cell>
          <cell r="BKA9">
            <v>-2.4</v>
          </cell>
          <cell r="BKB9">
            <v>-2.7</v>
          </cell>
          <cell r="BKC9">
            <v>-2.9</v>
          </cell>
          <cell r="BKD9">
            <v>-3</v>
          </cell>
          <cell r="BKE9">
            <v>-3.2</v>
          </cell>
          <cell r="BKF9">
            <v>-2.8</v>
          </cell>
          <cell r="BKG9">
            <v>-2.2999999999999998</v>
          </cell>
          <cell r="BKH9">
            <v>-1.5</v>
          </cell>
          <cell r="BKI9">
            <v>-1.8</v>
          </cell>
          <cell r="BKJ9">
            <v>-1.2</v>
          </cell>
          <cell r="BKK9">
            <v>-2.1</v>
          </cell>
          <cell r="BKL9">
            <v>-2.4</v>
          </cell>
          <cell r="BKM9">
            <v>-2.2999999999999998</v>
          </cell>
          <cell r="BKN9">
            <v>-2.6</v>
          </cell>
          <cell r="BKO9">
            <v>-2.6</v>
          </cell>
          <cell r="BKP9">
            <v>-2.4</v>
          </cell>
          <cell r="BKQ9">
            <v>-2.4</v>
          </cell>
          <cell r="BKR9">
            <v>-2.2000000000000002</v>
          </cell>
          <cell r="BKS9">
            <v>-3.2</v>
          </cell>
          <cell r="BKT9">
            <v>-3.8</v>
          </cell>
          <cell r="BKU9">
            <v>-4.0999999999999996</v>
          </cell>
          <cell r="BKV9">
            <v>-4.2</v>
          </cell>
          <cell r="BKW9">
            <v>-4.3</v>
          </cell>
          <cell r="BKX9">
            <v>-4.5999999999999996</v>
          </cell>
          <cell r="BKY9">
            <v>-5</v>
          </cell>
          <cell r="BKZ9">
            <v>-6.3</v>
          </cell>
          <cell r="BLA9">
            <v>-7</v>
          </cell>
          <cell r="BLB9">
            <v>-6.5</v>
          </cell>
          <cell r="BLC9">
            <v>-6.2</v>
          </cell>
          <cell r="BLD9">
            <v>-5.8</v>
          </cell>
          <cell r="BLE9">
            <v>-5.9</v>
          </cell>
          <cell r="BLF9">
            <v>-5</v>
          </cell>
          <cell r="BLG9">
            <v>-4.8</v>
          </cell>
          <cell r="BLH9">
            <v>-4.4000000000000004</v>
          </cell>
          <cell r="BLI9">
            <v>-3.7</v>
          </cell>
          <cell r="BLJ9">
            <v>-4.3</v>
          </cell>
          <cell r="BLK9">
            <v>-4</v>
          </cell>
          <cell r="BLL9">
            <v>-4.5999999999999996</v>
          </cell>
          <cell r="BLM9">
            <v>-5</v>
          </cell>
          <cell r="BLN9">
            <v>-5.3</v>
          </cell>
          <cell r="BLO9">
            <v>-5.6</v>
          </cell>
          <cell r="BLP9">
            <v>-5.9</v>
          </cell>
          <cell r="BLQ9">
            <v>-6.6</v>
          </cell>
          <cell r="BLR9">
            <v>-7.1</v>
          </cell>
          <cell r="BLS9">
            <v>-8</v>
          </cell>
          <cell r="BLT9">
            <v>-8.1999999999999993</v>
          </cell>
          <cell r="BLU9">
            <v>-7.9</v>
          </cell>
          <cell r="BLV9">
            <v>-8.6</v>
          </cell>
          <cell r="BLW9">
            <v>-8.5</v>
          </cell>
          <cell r="BLX9">
            <v>-8.3000000000000007</v>
          </cell>
          <cell r="BLY9">
            <v>-9</v>
          </cell>
          <cell r="BLZ9">
            <v>-9</v>
          </cell>
          <cell r="BMA9">
            <v>-7.3</v>
          </cell>
          <cell r="BMB9">
            <v>-5.3</v>
          </cell>
          <cell r="BMC9">
            <v>-3.2</v>
          </cell>
          <cell r="BMD9">
            <v>-2</v>
          </cell>
          <cell r="BME9">
            <v>-1.8</v>
          </cell>
          <cell r="BMF9">
            <v>-1</v>
          </cell>
          <cell r="BMG9">
            <v>-1</v>
          </cell>
          <cell r="BMH9">
            <v>-0.8</v>
          </cell>
          <cell r="BMI9">
            <v>-0.8</v>
          </cell>
          <cell r="BMJ9">
            <v>-1.1000000000000001</v>
          </cell>
          <cell r="BMK9">
            <v>-1.7</v>
          </cell>
          <cell r="BML9">
            <v>-2.1</v>
          </cell>
          <cell r="BMM9">
            <v>-3.2</v>
          </cell>
          <cell r="BMN9">
            <v>-3.4</v>
          </cell>
          <cell r="BMO9">
            <v>-2.8</v>
          </cell>
          <cell r="BMP9">
            <v>-2.6</v>
          </cell>
          <cell r="BMQ9">
            <v>-2.7</v>
          </cell>
          <cell r="BMR9">
            <v>-2.6</v>
          </cell>
          <cell r="BMS9">
            <v>-2.6</v>
          </cell>
          <cell r="BMT9">
            <v>-2.6</v>
          </cell>
          <cell r="BMU9">
            <v>-2.6</v>
          </cell>
          <cell r="BMV9">
            <v>-2.7</v>
          </cell>
          <cell r="BMW9">
            <v>-2.6</v>
          </cell>
          <cell r="BMX9">
            <v>-2.6</v>
          </cell>
          <cell r="BMY9">
            <v>-2.1</v>
          </cell>
          <cell r="BMZ9">
            <v>-1.7</v>
          </cell>
          <cell r="BNA9">
            <v>-1.5</v>
          </cell>
          <cell r="BNB9">
            <v>-1.2</v>
          </cell>
          <cell r="BNC9">
            <v>-0.3</v>
          </cell>
          <cell r="BND9">
            <v>-0.5</v>
          </cell>
          <cell r="BNE9">
            <v>-0.9</v>
          </cell>
          <cell r="BNF9">
            <v>-1.3</v>
          </cell>
          <cell r="BNG9">
            <v>-1.7</v>
          </cell>
          <cell r="BNH9">
            <v>-1.7</v>
          </cell>
          <cell r="BNI9">
            <v>-1.8</v>
          </cell>
          <cell r="BNJ9">
            <v>-2.2999999999999998</v>
          </cell>
          <cell r="BNK9">
            <v>-2.1</v>
          </cell>
          <cell r="BNL9">
            <v>-2</v>
          </cell>
          <cell r="BNM9">
            <v>-2.2000000000000002</v>
          </cell>
          <cell r="BNN9">
            <v>-2.2000000000000002</v>
          </cell>
          <cell r="BNO9">
            <v>-2.6</v>
          </cell>
          <cell r="BNP9">
            <v>-3.9</v>
          </cell>
          <cell r="BNQ9">
            <v>-4.7</v>
          </cell>
          <cell r="BNR9">
            <v>-5.6</v>
          </cell>
          <cell r="BNS9">
            <v>-7.1</v>
          </cell>
          <cell r="BNT9">
            <v>-7.2</v>
          </cell>
          <cell r="BNU9">
            <v>-8.1</v>
          </cell>
          <cell r="BNV9">
            <v>-7.8</v>
          </cell>
          <cell r="BNW9">
            <v>-5.3</v>
          </cell>
          <cell r="BNX9">
            <v>-3.5</v>
          </cell>
          <cell r="BNY9">
            <v>-1.6</v>
          </cell>
          <cell r="BNZ9">
            <v>-0.6</v>
          </cell>
          <cell r="BOA9">
            <v>-0.4</v>
          </cell>
          <cell r="BOB9">
            <v>-0.1</v>
          </cell>
          <cell r="BOC9">
            <v>0</v>
          </cell>
          <cell r="BOD9">
            <v>0.4</v>
          </cell>
          <cell r="BOE9">
            <v>0</v>
          </cell>
          <cell r="BOF9">
            <v>-0.7</v>
          </cell>
          <cell r="BOG9">
            <v>-1.4</v>
          </cell>
          <cell r="BOH9">
            <v>-1.8</v>
          </cell>
          <cell r="BOI9">
            <v>-2.4</v>
          </cell>
          <cell r="BOJ9">
            <v>-2.8</v>
          </cell>
          <cell r="BOK9">
            <v>-2.8</v>
          </cell>
          <cell r="BOL9">
            <v>-2.7</v>
          </cell>
          <cell r="BOM9">
            <v>-3.5</v>
          </cell>
          <cell r="BON9">
            <v>-4.3</v>
          </cell>
          <cell r="BOO9">
            <v>-3.2</v>
          </cell>
          <cell r="BOP9">
            <v>-3.3</v>
          </cell>
          <cell r="BOQ9">
            <v>-3.6</v>
          </cell>
          <cell r="BOR9">
            <v>-3.1</v>
          </cell>
          <cell r="BOS9">
            <v>-2.8</v>
          </cell>
          <cell r="BOT9">
            <v>-2.5</v>
          </cell>
          <cell r="BOU9">
            <v>-2.2999999999999998</v>
          </cell>
          <cell r="BOV9">
            <v>-1.8</v>
          </cell>
          <cell r="BOW9">
            <v>-1.2</v>
          </cell>
          <cell r="BOX9">
            <v>-0.3</v>
          </cell>
          <cell r="BOY9">
            <v>-0.6</v>
          </cell>
          <cell r="BOZ9">
            <v>-0.3</v>
          </cell>
          <cell r="BPA9">
            <v>-0.7</v>
          </cell>
          <cell r="BPB9">
            <v>0.1</v>
          </cell>
          <cell r="BPC9">
            <v>-0.1</v>
          </cell>
          <cell r="BPD9">
            <v>-0.5</v>
          </cell>
          <cell r="BPE9">
            <v>-0.7</v>
          </cell>
          <cell r="BPF9">
            <v>-0.7</v>
          </cell>
          <cell r="BPG9">
            <v>-0.5</v>
          </cell>
          <cell r="BPH9">
            <v>-0.7</v>
          </cell>
          <cell r="BPI9">
            <v>-0.6</v>
          </cell>
          <cell r="BPJ9">
            <v>-0.5</v>
          </cell>
          <cell r="BPK9">
            <v>-0.2</v>
          </cell>
          <cell r="BPL9">
            <v>-0.4</v>
          </cell>
          <cell r="BPM9">
            <v>-0.3</v>
          </cell>
          <cell r="BPN9">
            <v>-0.4</v>
          </cell>
          <cell r="BPO9">
            <v>-0.3</v>
          </cell>
          <cell r="BPP9">
            <v>-0.3</v>
          </cell>
          <cell r="BPQ9">
            <v>-0.2</v>
          </cell>
          <cell r="BPR9">
            <v>-0.3</v>
          </cell>
          <cell r="BPS9">
            <v>-0.5</v>
          </cell>
          <cell r="BPT9">
            <v>-0.5</v>
          </cell>
          <cell r="BPU9">
            <v>-0.3</v>
          </cell>
          <cell r="BPV9">
            <v>-0.2</v>
          </cell>
          <cell r="BPW9">
            <v>-0.1</v>
          </cell>
          <cell r="BPX9">
            <v>-0.2</v>
          </cell>
          <cell r="BPY9">
            <v>-0.2</v>
          </cell>
          <cell r="BPZ9">
            <v>0</v>
          </cell>
          <cell r="BQA9">
            <v>0.2</v>
          </cell>
          <cell r="BQB9">
            <v>0.2</v>
          </cell>
          <cell r="BQC9">
            <v>-0.1</v>
          </cell>
          <cell r="BQD9">
            <v>-0.3</v>
          </cell>
          <cell r="BQE9">
            <v>-0.5</v>
          </cell>
          <cell r="BQF9">
            <v>-1.5</v>
          </cell>
          <cell r="BQG9">
            <v>-1.9</v>
          </cell>
          <cell r="BQH9">
            <v>-2.2000000000000002</v>
          </cell>
          <cell r="BQI9">
            <v>-2.8</v>
          </cell>
          <cell r="BQJ9">
            <v>-3.5</v>
          </cell>
          <cell r="BQK9">
            <v>-3.8</v>
          </cell>
          <cell r="BQL9">
            <v>-4.5</v>
          </cell>
          <cell r="BQM9">
            <v>-4.2</v>
          </cell>
          <cell r="BQN9">
            <v>-2.9</v>
          </cell>
          <cell r="BQO9">
            <v>-2.5</v>
          </cell>
          <cell r="BQP9">
            <v>-1.7</v>
          </cell>
          <cell r="BQQ9">
            <v>-1.3</v>
          </cell>
          <cell r="BQR9">
            <v>-1.9</v>
          </cell>
          <cell r="BQS9">
            <v>-2</v>
          </cell>
          <cell r="BQT9">
            <v>-1.7</v>
          </cell>
          <cell r="BQU9">
            <v>-1</v>
          </cell>
          <cell r="BQV9">
            <v>-0.1</v>
          </cell>
          <cell r="BQW9">
            <v>-0.1</v>
          </cell>
          <cell r="BQX9">
            <v>0.3</v>
          </cell>
          <cell r="BQY9">
            <v>0.6</v>
          </cell>
          <cell r="BQZ9">
            <v>0.3</v>
          </cell>
          <cell r="BRA9">
            <v>0</v>
          </cell>
          <cell r="BRB9">
            <v>-0.7</v>
          </cell>
          <cell r="BRC9">
            <v>-1.9</v>
          </cell>
          <cell r="BRD9">
            <v>-2.9</v>
          </cell>
          <cell r="BRE9">
            <v>-3.3</v>
          </cell>
          <cell r="BRF9">
            <v>-4.5999999999999996</v>
          </cell>
          <cell r="BRG9">
            <v>-5</v>
          </cell>
          <cell r="BRH9">
            <v>-5.3</v>
          </cell>
          <cell r="BRI9">
            <v>-6</v>
          </cell>
          <cell r="BRJ9">
            <v>-6.2</v>
          </cell>
          <cell r="BRK9">
            <v>-6.5</v>
          </cell>
          <cell r="BRL9">
            <v>-6.6</v>
          </cell>
          <cell r="BRM9">
            <v>-6.7</v>
          </cell>
          <cell r="BRN9">
            <v>-6.6</v>
          </cell>
          <cell r="BRO9">
            <v>-4.0999999999999996</v>
          </cell>
          <cell r="BRP9">
            <v>-1.8</v>
          </cell>
          <cell r="BRQ9">
            <v>0.7</v>
          </cell>
          <cell r="BRR9">
            <v>2.8</v>
          </cell>
          <cell r="BRS9">
            <v>4.3</v>
          </cell>
          <cell r="BRT9">
            <v>5</v>
          </cell>
          <cell r="BRU9">
            <v>5.0999999999999996</v>
          </cell>
          <cell r="BRV9">
            <v>5.6</v>
          </cell>
          <cell r="BRW9">
            <v>5.6</v>
          </cell>
          <cell r="BRX9">
            <v>4.9000000000000004</v>
          </cell>
          <cell r="BRY9">
            <v>3.3</v>
          </cell>
          <cell r="BRZ9">
            <v>1.1000000000000001</v>
          </cell>
          <cell r="BSA9">
            <v>0.6</v>
          </cell>
          <cell r="BSB9">
            <v>1.4</v>
          </cell>
          <cell r="BSC9">
            <v>1.5</v>
          </cell>
          <cell r="BSD9">
            <v>1.4</v>
          </cell>
          <cell r="BSE9">
            <v>1.7</v>
          </cell>
          <cell r="BSF9">
            <v>1.9</v>
          </cell>
          <cell r="BSG9">
            <v>1.7</v>
          </cell>
          <cell r="BSH9">
            <v>0.8</v>
          </cell>
          <cell r="BSI9">
            <v>1.2</v>
          </cell>
          <cell r="BSJ9">
            <v>0.9</v>
          </cell>
          <cell r="BSK9">
            <v>0.9</v>
          </cell>
          <cell r="BSL9">
            <v>1.4</v>
          </cell>
          <cell r="BSM9">
            <v>1.5</v>
          </cell>
          <cell r="BSN9">
            <v>2.5</v>
          </cell>
          <cell r="BSO9">
            <v>3.7</v>
          </cell>
          <cell r="BSP9">
            <v>4.8</v>
          </cell>
          <cell r="BSQ9">
            <v>5.5</v>
          </cell>
          <cell r="BSR9">
            <v>6.2</v>
          </cell>
          <cell r="BSS9">
            <v>7.3</v>
          </cell>
          <cell r="BST9">
            <v>7.8</v>
          </cell>
          <cell r="BSU9">
            <v>8.1999999999999993</v>
          </cell>
          <cell r="BSV9">
            <v>5.8</v>
          </cell>
          <cell r="BSW9">
            <v>4.4000000000000004</v>
          </cell>
          <cell r="BSX9">
            <v>1.8</v>
          </cell>
          <cell r="BSY9">
            <v>1.5</v>
          </cell>
          <cell r="BSZ9">
            <v>0.8</v>
          </cell>
          <cell r="BTA9">
            <v>1.1000000000000001</v>
          </cell>
          <cell r="BTB9">
            <v>0.8</v>
          </cell>
          <cell r="BTC9">
            <v>0.7</v>
          </cell>
          <cell r="BTD9">
            <v>0.4</v>
          </cell>
          <cell r="BTE9">
            <v>0.3</v>
          </cell>
          <cell r="BTF9">
            <v>-0.7</v>
          </cell>
          <cell r="BTG9">
            <v>-0.7</v>
          </cell>
          <cell r="BTH9">
            <v>-0.8</v>
          </cell>
          <cell r="BTI9">
            <v>-0.9</v>
          </cell>
          <cell r="BTJ9">
            <v>-0.9</v>
          </cell>
          <cell r="BTK9">
            <v>-0.8</v>
          </cell>
          <cell r="BTL9">
            <v>-0.1</v>
          </cell>
          <cell r="BTM9">
            <v>1.3</v>
          </cell>
          <cell r="BTN9">
            <v>3.5</v>
          </cell>
          <cell r="BTO9">
            <v>4.4000000000000004</v>
          </cell>
          <cell r="BTP9">
            <v>4.8</v>
          </cell>
          <cell r="BTQ9">
            <v>4.5999999999999996</v>
          </cell>
          <cell r="BTR9">
            <v>4.5999999999999996</v>
          </cell>
          <cell r="BTS9">
            <v>4</v>
          </cell>
          <cell r="BTT9">
            <v>3.2</v>
          </cell>
          <cell r="BTU9">
            <v>2.5</v>
          </cell>
          <cell r="BTV9">
            <v>1.1000000000000001</v>
          </cell>
          <cell r="BTW9">
            <v>0.6</v>
          </cell>
          <cell r="BTX9">
            <v>-0.3</v>
          </cell>
          <cell r="BTY9">
            <v>-1.3</v>
          </cell>
          <cell r="BTZ9">
            <v>-2.6</v>
          </cell>
          <cell r="BUA9">
            <v>-2.8</v>
          </cell>
          <cell r="BUB9">
            <v>-3.9</v>
          </cell>
          <cell r="BUC9">
            <v>-3.5</v>
          </cell>
          <cell r="BUD9">
            <v>-4.3</v>
          </cell>
          <cell r="BUE9">
            <v>-4.2</v>
          </cell>
          <cell r="BUF9">
            <v>-4</v>
          </cell>
          <cell r="BUG9">
            <v>-4.0999999999999996</v>
          </cell>
          <cell r="BUH9">
            <v>-3.3</v>
          </cell>
          <cell r="BUI9">
            <v>-1.3</v>
          </cell>
          <cell r="BUJ9">
            <v>0.9</v>
          </cell>
          <cell r="BUK9">
            <v>2.1</v>
          </cell>
          <cell r="BUL9">
            <v>3</v>
          </cell>
          <cell r="BUM9">
            <v>3.6</v>
          </cell>
          <cell r="BUN9">
            <v>3.9</v>
          </cell>
          <cell r="BUO9">
            <v>4.5999999999999996</v>
          </cell>
          <cell r="BUP9">
            <v>3.8</v>
          </cell>
          <cell r="BUQ9">
            <v>3</v>
          </cell>
          <cell r="BUR9">
            <v>3.4</v>
          </cell>
          <cell r="BUS9">
            <v>2.2000000000000002</v>
          </cell>
          <cell r="BUT9">
            <v>0.2</v>
          </cell>
          <cell r="BUU9">
            <v>-0.6</v>
          </cell>
          <cell r="BUV9">
            <v>-1.7</v>
          </cell>
          <cell r="BUW9">
            <v>-2.1</v>
          </cell>
          <cell r="BUX9">
            <v>-2.5</v>
          </cell>
          <cell r="BUY9">
            <v>-2.5</v>
          </cell>
          <cell r="BUZ9">
            <v>-2.6</v>
          </cell>
          <cell r="BVA9">
            <v>-3</v>
          </cell>
          <cell r="BVB9">
            <v>-3.2</v>
          </cell>
          <cell r="BVC9">
            <v>-2.8</v>
          </cell>
          <cell r="BVD9">
            <v>-3.4</v>
          </cell>
          <cell r="BVE9">
            <v>-3.5</v>
          </cell>
          <cell r="BVF9">
            <v>-3</v>
          </cell>
          <cell r="BVG9">
            <v>-1.7</v>
          </cell>
          <cell r="BVH9">
            <v>0.6</v>
          </cell>
          <cell r="BVI9">
            <v>1.6</v>
          </cell>
          <cell r="BVJ9">
            <v>1.2</v>
          </cell>
          <cell r="BVK9">
            <v>2.2000000000000002</v>
          </cell>
          <cell r="BVL9">
            <v>1.6</v>
          </cell>
          <cell r="BVM9">
            <v>3.1</v>
          </cell>
          <cell r="BVN9">
            <v>1.1000000000000001</v>
          </cell>
          <cell r="BVO9">
            <v>1.2</v>
          </cell>
          <cell r="BVP9">
            <v>0.3</v>
          </cell>
          <cell r="BVQ9">
            <v>0.9</v>
          </cell>
          <cell r="BVR9">
            <v>-0.6</v>
          </cell>
          <cell r="BVS9">
            <v>-1.1000000000000001</v>
          </cell>
          <cell r="BVT9">
            <v>-1.5</v>
          </cell>
          <cell r="BVU9">
            <v>-1.7</v>
          </cell>
          <cell r="BVV9">
            <v>-2.4</v>
          </cell>
          <cell r="BVW9">
            <v>-2.8</v>
          </cell>
          <cell r="BVX9">
            <v>-3.1</v>
          </cell>
          <cell r="BVY9">
            <v>-2.9</v>
          </cell>
          <cell r="BVZ9">
            <v>-2.9</v>
          </cell>
          <cell r="BWA9">
            <v>-3.6</v>
          </cell>
          <cell r="BWB9">
            <v>-4</v>
          </cell>
          <cell r="BWC9">
            <v>-4.2</v>
          </cell>
          <cell r="BWD9">
            <v>-3.4</v>
          </cell>
          <cell r="BWE9">
            <v>-1.5</v>
          </cell>
          <cell r="BWF9">
            <v>0.9</v>
          </cell>
          <cell r="BWG9">
            <v>2.2999999999999998</v>
          </cell>
          <cell r="BWH9">
            <v>3.2</v>
          </cell>
          <cell r="BWI9">
            <v>3.4</v>
          </cell>
          <cell r="BWJ9">
            <v>3.7</v>
          </cell>
          <cell r="BWK9">
            <v>4.2</v>
          </cell>
          <cell r="BWL9">
            <v>3.1</v>
          </cell>
          <cell r="BWM9">
            <v>2.8</v>
          </cell>
          <cell r="BWN9">
            <v>2.7</v>
          </cell>
          <cell r="BWO9">
            <v>2.4</v>
          </cell>
          <cell r="BWP9">
            <v>0.2</v>
          </cell>
          <cell r="BWQ9">
            <v>-0.5</v>
          </cell>
          <cell r="BWR9">
            <v>-0.5</v>
          </cell>
          <cell r="BWS9">
            <v>-2.1</v>
          </cell>
          <cell r="BWT9">
            <v>-2.5</v>
          </cell>
          <cell r="BWU9">
            <v>-2</v>
          </cell>
          <cell r="BWV9">
            <v>-2</v>
          </cell>
          <cell r="BWW9">
            <v>-3.1</v>
          </cell>
          <cell r="BWX9">
            <v>-3.8</v>
          </cell>
          <cell r="BWY9">
            <v>-4.5999999999999996</v>
          </cell>
          <cell r="BWZ9">
            <v>-4.5</v>
          </cell>
          <cell r="BXA9">
            <v>-4.7</v>
          </cell>
          <cell r="BXB9">
            <v>-4.0999999999999996</v>
          </cell>
          <cell r="BXC9">
            <v>-1.8</v>
          </cell>
          <cell r="BXD9">
            <v>1.3</v>
          </cell>
          <cell r="BXE9">
            <v>2.7</v>
          </cell>
          <cell r="BXF9">
            <v>3.6</v>
          </cell>
          <cell r="BXG9">
            <v>4.0999999999999996</v>
          </cell>
          <cell r="BXH9">
            <v>4.5999999999999996</v>
          </cell>
          <cell r="BXI9">
            <v>4.4000000000000004</v>
          </cell>
          <cell r="BXJ9">
            <v>5.2</v>
          </cell>
          <cell r="BXK9">
            <v>5.5</v>
          </cell>
          <cell r="BXL9">
            <v>3.4</v>
          </cell>
          <cell r="BXM9">
            <v>2.2000000000000002</v>
          </cell>
          <cell r="BXN9">
            <v>1.1000000000000001</v>
          </cell>
          <cell r="BXO9">
            <v>1.1000000000000001</v>
          </cell>
          <cell r="BXP9">
            <v>1</v>
          </cell>
          <cell r="BXQ9">
            <v>1.4</v>
          </cell>
          <cell r="BXR9">
            <v>1.5</v>
          </cell>
          <cell r="BXS9">
            <v>1.4</v>
          </cell>
          <cell r="BXT9">
            <v>1.3</v>
          </cell>
          <cell r="BXU9">
            <v>1.5</v>
          </cell>
          <cell r="BXV9">
            <v>1.3</v>
          </cell>
          <cell r="BXW9">
            <v>1.2</v>
          </cell>
          <cell r="BXX9">
            <v>1</v>
          </cell>
          <cell r="BXY9">
            <v>1</v>
          </cell>
          <cell r="BXZ9">
            <v>1</v>
          </cell>
          <cell r="BYA9">
            <v>1.1000000000000001</v>
          </cell>
          <cell r="BYB9">
            <v>1.2</v>
          </cell>
          <cell r="BYC9">
            <v>1.8</v>
          </cell>
          <cell r="BYD9">
            <v>1.6</v>
          </cell>
          <cell r="BYE9">
            <v>1.6</v>
          </cell>
          <cell r="BYF9">
            <v>2.2999999999999998</v>
          </cell>
          <cell r="BYG9">
            <v>2.8</v>
          </cell>
          <cell r="BYH9">
            <v>2.9</v>
          </cell>
          <cell r="BYI9">
            <v>2.6</v>
          </cell>
          <cell r="BYJ9">
            <v>2.2999999999999998</v>
          </cell>
          <cell r="BYK9">
            <v>2.1</v>
          </cell>
          <cell r="BYL9">
            <v>1.6</v>
          </cell>
          <cell r="BYM9">
            <v>1.2</v>
          </cell>
          <cell r="BYN9">
            <v>0.8</v>
          </cell>
          <cell r="BYO9">
            <v>0</v>
          </cell>
          <cell r="BYP9">
            <v>0</v>
          </cell>
          <cell r="BYQ9">
            <v>0.1</v>
          </cell>
          <cell r="BYR9">
            <v>0.2</v>
          </cell>
          <cell r="BYS9">
            <v>0.3</v>
          </cell>
          <cell r="BYT9">
            <v>0.6</v>
          </cell>
          <cell r="BYU9">
            <v>0.8</v>
          </cell>
          <cell r="BYV9">
            <v>1</v>
          </cell>
          <cell r="BYW9">
            <v>1</v>
          </cell>
          <cell r="BYX9">
            <v>1</v>
          </cell>
          <cell r="BYY9">
            <v>1.1000000000000001</v>
          </cell>
          <cell r="BYZ9">
            <v>1.3</v>
          </cell>
          <cell r="BZA9">
            <v>1.5</v>
          </cell>
          <cell r="BZB9">
            <v>1.8</v>
          </cell>
          <cell r="BZC9">
            <v>2.1</v>
          </cell>
          <cell r="BZD9">
            <v>2.4</v>
          </cell>
          <cell r="BZE9">
            <v>3.2</v>
          </cell>
          <cell r="BZF9">
            <v>5</v>
          </cell>
          <cell r="BZG9">
            <v>5.7</v>
          </cell>
          <cell r="BZH9">
            <v>7</v>
          </cell>
          <cell r="BZI9">
            <v>7.1</v>
          </cell>
          <cell r="BZJ9">
            <v>6.7</v>
          </cell>
          <cell r="BZK9">
            <v>6.5</v>
          </cell>
          <cell r="BZL9">
            <v>6</v>
          </cell>
          <cell r="BZM9">
            <v>5.7</v>
          </cell>
          <cell r="BZN9">
            <v>5.8</v>
          </cell>
          <cell r="BZO9">
            <v>5.7</v>
          </cell>
          <cell r="BZP9">
            <v>5.8</v>
          </cell>
          <cell r="BZQ9">
            <v>5.7</v>
          </cell>
          <cell r="BZR9">
            <v>5.8</v>
          </cell>
          <cell r="BZS9">
            <v>6.2</v>
          </cell>
          <cell r="BZT9">
            <v>6.9</v>
          </cell>
          <cell r="BZU9">
            <v>7.2</v>
          </cell>
          <cell r="BZV9">
            <v>8.1</v>
          </cell>
          <cell r="BZW9">
            <v>8.3000000000000007</v>
          </cell>
          <cell r="BZX9">
            <v>9.1</v>
          </cell>
          <cell r="BZY9">
            <v>9.5</v>
          </cell>
          <cell r="BZZ9">
            <v>9.5</v>
          </cell>
          <cell r="CAA9">
            <v>11.7</v>
          </cell>
          <cell r="CAB9">
            <v>10.9</v>
          </cell>
          <cell r="CAC9">
            <v>11.2</v>
          </cell>
          <cell r="CAD9">
            <v>11.9</v>
          </cell>
          <cell r="CAE9">
            <v>10.9</v>
          </cell>
          <cell r="CAF9">
            <v>10.9</v>
          </cell>
          <cell r="CAG9">
            <v>11.1</v>
          </cell>
          <cell r="CAH9">
            <v>10.7</v>
          </cell>
          <cell r="CAI9">
            <v>10.6</v>
          </cell>
          <cell r="CAJ9">
            <v>10.199999999999999</v>
          </cell>
          <cell r="CAK9">
            <v>9.4</v>
          </cell>
          <cell r="CAL9">
            <v>8.8000000000000007</v>
          </cell>
          <cell r="CAM9">
            <v>8.1999999999999993</v>
          </cell>
          <cell r="CAN9">
            <v>7.8</v>
          </cell>
          <cell r="CAO9">
            <v>7.9</v>
          </cell>
          <cell r="CAP9">
            <v>7.4</v>
          </cell>
          <cell r="CAQ9">
            <v>7.3</v>
          </cell>
          <cell r="CAR9">
            <v>7</v>
          </cell>
          <cell r="CAS9">
            <v>7.1</v>
          </cell>
          <cell r="CAT9">
            <v>6.9</v>
          </cell>
          <cell r="CAU9">
            <v>7.2</v>
          </cell>
          <cell r="CAV9">
            <v>7.2</v>
          </cell>
          <cell r="CAW9">
            <v>7.2</v>
          </cell>
          <cell r="CAX9">
            <v>7.3</v>
          </cell>
          <cell r="CAY9">
            <v>7.7</v>
          </cell>
          <cell r="CAZ9">
            <v>8.1</v>
          </cell>
          <cell r="CBA9">
            <v>8</v>
          </cell>
          <cell r="CBB9">
            <v>7.6</v>
          </cell>
          <cell r="CBC9">
            <v>7.4</v>
          </cell>
          <cell r="CBD9">
            <v>7.4</v>
          </cell>
          <cell r="CBE9">
            <v>7.2</v>
          </cell>
          <cell r="CBF9">
            <v>6.9</v>
          </cell>
          <cell r="CBG9">
            <v>6.9</v>
          </cell>
          <cell r="CBH9">
            <v>7</v>
          </cell>
          <cell r="CBI9">
            <v>7.2</v>
          </cell>
          <cell r="CBJ9">
            <v>7.1</v>
          </cell>
          <cell r="CBK9">
            <v>7.4</v>
          </cell>
          <cell r="CBL9">
            <v>7</v>
          </cell>
          <cell r="CBM9">
            <v>6.4</v>
          </cell>
          <cell r="CBN9">
            <v>5.9</v>
          </cell>
          <cell r="CBO9">
            <v>5.5</v>
          </cell>
          <cell r="CBP9">
            <v>5.8</v>
          </cell>
          <cell r="CBQ9">
            <v>6.1</v>
          </cell>
          <cell r="CBR9">
            <v>6.2</v>
          </cell>
          <cell r="CBS9">
            <v>6.5</v>
          </cell>
          <cell r="CBT9">
            <v>6.6</v>
          </cell>
          <cell r="CBU9">
            <v>6.7</v>
          </cell>
          <cell r="CBV9">
            <v>6.1</v>
          </cell>
          <cell r="CBW9">
            <v>6.4</v>
          </cell>
          <cell r="CBX9">
            <v>5.8</v>
          </cell>
          <cell r="CBY9">
            <v>7.2</v>
          </cell>
          <cell r="CBZ9">
            <v>7.3</v>
          </cell>
          <cell r="CCA9">
            <v>7.3</v>
          </cell>
          <cell r="CCB9">
            <v>6.4</v>
          </cell>
          <cell r="CCC9">
            <v>5.7</v>
          </cell>
          <cell r="CCD9">
            <v>4.7</v>
          </cell>
          <cell r="CCE9">
            <v>4</v>
          </cell>
          <cell r="CCF9">
            <v>3.7</v>
          </cell>
          <cell r="CCG9">
            <v>3.7</v>
          </cell>
          <cell r="CCH9">
            <v>3.3</v>
          </cell>
          <cell r="CCI9">
            <v>2.4</v>
          </cell>
          <cell r="CCJ9">
            <v>1.5</v>
          </cell>
          <cell r="CCK9">
            <v>1.2</v>
          </cell>
          <cell r="CCL9">
            <v>0.3</v>
          </cell>
          <cell r="CCM9">
            <v>0.2</v>
          </cell>
          <cell r="CCN9">
            <v>1</v>
          </cell>
          <cell r="CCO9">
            <v>1.6</v>
          </cell>
          <cell r="CCP9">
            <v>2.4</v>
          </cell>
          <cell r="CCQ9">
            <v>3.3</v>
          </cell>
          <cell r="CCR9">
            <v>3.5</v>
          </cell>
          <cell r="CCS9">
            <v>4.5</v>
          </cell>
          <cell r="CCT9">
            <v>4.3</v>
          </cell>
          <cell r="CCU9">
            <v>4.4000000000000004</v>
          </cell>
          <cell r="CCV9">
            <v>5.3</v>
          </cell>
          <cell r="CCW9">
            <v>5.0999999999999996</v>
          </cell>
          <cell r="CCX9">
            <v>4.9000000000000004</v>
          </cell>
          <cell r="CCY9">
            <v>5.8</v>
          </cell>
          <cell r="CCZ9">
            <v>6.8</v>
          </cell>
          <cell r="CDA9">
            <v>7.2</v>
          </cell>
          <cell r="CDB9">
            <v>7.3</v>
          </cell>
          <cell r="CDC9">
            <v>7.3</v>
          </cell>
          <cell r="CDD9">
            <v>7.2</v>
          </cell>
          <cell r="CDE9">
            <v>7.2</v>
          </cell>
          <cell r="CDF9">
            <v>7.1</v>
          </cell>
          <cell r="CDG9">
            <v>7.1</v>
          </cell>
          <cell r="CDH9">
            <v>7.1</v>
          </cell>
          <cell r="CDI9">
            <v>6.9</v>
          </cell>
          <cell r="CDJ9">
            <v>7.1</v>
          </cell>
          <cell r="CDK9">
            <v>7</v>
          </cell>
          <cell r="CDL9">
            <v>7</v>
          </cell>
          <cell r="CDM9">
            <v>6.9</v>
          </cell>
          <cell r="CDN9">
            <v>7.3</v>
          </cell>
          <cell r="CDO9">
            <v>6.6</v>
          </cell>
          <cell r="CDP9">
            <v>5.8</v>
          </cell>
          <cell r="CDQ9">
            <v>5.7</v>
          </cell>
          <cell r="CDR9">
            <v>6.1</v>
          </cell>
          <cell r="CDS9">
            <v>6.3</v>
          </cell>
          <cell r="CDT9">
            <v>6.4</v>
          </cell>
          <cell r="CDU9">
            <v>6.6</v>
          </cell>
          <cell r="CDV9">
            <v>6</v>
          </cell>
          <cell r="CDW9">
            <v>5.8</v>
          </cell>
          <cell r="CDX9">
            <v>5.0999999999999996</v>
          </cell>
          <cell r="CDY9">
            <v>4.7</v>
          </cell>
          <cell r="CDZ9">
            <v>4.9000000000000004</v>
          </cell>
          <cell r="CEA9">
            <v>4.5</v>
          </cell>
          <cell r="CEB9">
            <v>3.8</v>
          </cell>
          <cell r="CEC9">
            <v>3.7</v>
          </cell>
          <cell r="CED9">
            <v>3.8</v>
          </cell>
          <cell r="CEE9">
            <v>3.4</v>
          </cell>
          <cell r="CEF9">
            <v>4.4000000000000004</v>
          </cell>
          <cell r="CEG9">
            <v>4</v>
          </cell>
          <cell r="CEH9">
            <v>3.8</v>
          </cell>
          <cell r="CEI9">
            <v>2.8</v>
          </cell>
          <cell r="CEJ9">
            <v>2.9</v>
          </cell>
          <cell r="CEK9">
            <v>4.8</v>
          </cell>
          <cell r="CEL9">
            <v>4.7</v>
          </cell>
          <cell r="CEM9">
            <v>5.0999999999999996</v>
          </cell>
          <cell r="CEN9">
            <v>5.4</v>
          </cell>
          <cell r="CEO9">
            <v>5.2</v>
          </cell>
          <cell r="CEP9">
            <v>5.9</v>
          </cell>
          <cell r="CEQ9">
            <v>4.5999999999999996</v>
          </cell>
          <cell r="CER9">
            <v>3.7</v>
          </cell>
          <cell r="CES9">
            <v>5.2</v>
          </cell>
          <cell r="CET9">
            <v>5.8</v>
          </cell>
          <cell r="CEU9">
            <v>6.1</v>
          </cell>
          <cell r="CEV9">
            <v>5.9</v>
          </cell>
          <cell r="CEW9">
            <v>5.4</v>
          </cell>
          <cell r="CEX9">
            <v>3.6</v>
          </cell>
          <cell r="CEY9">
            <v>4</v>
          </cell>
          <cell r="CEZ9">
            <v>3.6</v>
          </cell>
          <cell r="CFA9">
            <v>4</v>
          </cell>
          <cell r="CFB9">
            <v>4.2</v>
          </cell>
          <cell r="CFC9">
            <v>4.2</v>
          </cell>
          <cell r="CFD9">
            <v>4</v>
          </cell>
          <cell r="CFE9">
            <v>3.8</v>
          </cell>
          <cell r="CFF9">
            <v>3.2</v>
          </cell>
          <cell r="CFG9">
            <v>3.1</v>
          </cell>
          <cell r="CFH9">
            <v>3.6</v>
          </cell>
          <cell r="CFI9">
            <v>3.5</v>
          </cell>
          <cell r="CFJ9">
            <v>3.1</v>
          </cell>
          <cell r="CFK9">
            <v>4</v>
          </cell>
          <cell r="CFL9">
            <v>4.3</v>
          </cell>
          <cell r="CFM9">
            <v>4.0999999999999996</v>
          </cell>
          <cell r="CFN9">
            <v>4.0999999999999996</v>
          </cell>
          <cell r="CFO9">
            <v>5.6</v>
          </cell>
          <cell r="CFP9">
            <v>7.6</v>
          </cell>
          <cell r="CFQ9">
            <v>8.3000000000000007</v>
          </cell>
          <cell r="CFR9">
            <v>8.9</v>
          </cell>
          <cell r="CFS9">
            <v>8.9</v>
          </cell>
          <cell r="CFT9">
            <v>9.5</v>
          </cell>
          <cell r="CFU9">
            <v>8.8000000000000007</v>
          </cell>
          <cell r="CFV9">
            <v>7.7</v>
          </cell>
          <cell r="CFW9">
            <v>5.3</v>
          </cell>
          <cell r="CFX9">
            <v>5.2</v>
          </cell>
          <cell r="CFY9">
            <v>4.9000000000000004</v>
          </cell>
          <cell r="CFZ9">
            <v>5.6</v>
          </cell>
          <cell r="CGA9">
            <v>4.8</v>
          </cell>
          <cell r="CGB9">
            <v>4</v>
          </cell>
          <cell r="CGC9">
            <v>3.1</v>
          </cell>
          <cell r="CGD9">
            <v>3.6</v>
          </cell>
          <cell r="CGE9">
            <v>2.2999999999999998</v>
          </cell>
          <cell r="CGF9">
            <v>3.3</v>
          </cell>
          <cell r="CGG9">
            <v>3.5</v>
          </cell>
          <cell r="CGH9">
            <v>4.2</v>
          </cell>
          <cell r="CGI9">
            <v>6.1</v>
          </cell>
          <cell r="CGJ9">
            <v>6.8</v>
          </cell>
          <cell r="CGK9">
            <v>7.8</v>
          </cell>
          <cell r="CGL9">
            <v>8.1999999999999993</v>
          </cell>
          <cell r="CGM9">
            <v>9.1999999999999993</v>
          </cell>
          <cell r="CGN9">
            <v>9.4</v>
          </cell>
          <cell r="CGO9">
            <v>9.1999999999999993</v>
          </cell>
          <cell r="CGP9">
            <v>8.8000000000000007</v>
          </cell>
          <cell r="CGQ9">
            <v>8.4</v>
          </cell>
          <cell r="CGR9">
            <v>8.1</v>
          </cell>
          <cell r="CGS9">
            <v>6.8</v>
          </cell>
          <cell r="CGT9">
            <v>6.1</v>
          </cell>
          <cell r="CGU9">
            <v>5.7</v>
          </cell>
          <cell r="CGV9">
            <v>5.4</v>
          </cell>
          <cell r="CGW9">
            <v>5.3</v>
          </cell>
          <cell r="CGX9">
            <v>5.0999999999999996</v>
          </cell>
          <cell r="CGY9">
            <v>5.0999999999999996</v>
          </cell>
          <cell r="CGZ9">
            <v>5.2</v>
          </cell>
          <cell r="CHA9">
            <v>5</v>
          </cell>
          <cell r="CHB9">
            <v>5</v>
          </cell>
          <cell r="CHC9">
            <v>5.0999999999999996</v>
          </cell>
          <cell r="CHD9">
            <v>4.9000000000000004</v>
          </cell>
          <cell r="CHE9">
            <v>4.8</v>
          </cell>
          <cell r="CHF9">
            <v>4.7</v>
          </cell>
          <cell r="CHG9">
            <v>4.3</v>
          </cell>
          <cell r="CHH9">
            <v>4.3</v>
          </cell>
          <cell r="CHI9">
            <v>4.3</v>
          </cell>
          <cell r="CHJ9">
            <v>4.4000000000000004</v>
          </cell>
          <cell r="CHK9">
            <v>4.4000000000000004</v>
          </cell>
          <cell r="CHL9">
            <v>4.8</v>
          </cell>
          <cell r="CHM9">
            <v>4.9000000000000004</v>
          </cell>
          <cell r="CHN9">
            <v>5.0999999999999996</v>
          </cell>
          <cell r="CHO9">
            <v>5.4</v>
          </cell>
          <cell r="CHP9">
            <v>5.5</v>
          </cell>
          <cell r="CHQ9">
            <v>5.4</v>
          </cell>
          <cell r="CHR9">
            <v>5.5</v>
          </cell>
          <cell r="CHS9">
            <v>5.4</v>
          </cell>
          <cell r="CHT9">
            <v>5.2</v>
          </cell>
          <cell r="CHU9">
            <v>5.0999999999999996</v>
          </cell>
          <cell r="CHV9">
            <v>5</v>
          </cell>
          <cell r="CHW9">
            <v>4.8</v>
          </cell>
          <cell r="CHX9">
            <v>4.5</v>
          </cell>
          <cell r="CHY9">
            <v>4.5</v>
          </cell>
          <cell r="CHZ9">
            <v>4.7</v>
          </cell>
          <cell r="CIA9">
            <v>5.3</v>
          </cell>
          <cell r="CIB9">
            <v>5.5</v>
          </cell>
          <cell r="CIC9">
            <v>5</v>
          </cell>
          <cell r="CID9">
            <v>4.9000000000000004</v>
          </cell>
          <cell r="CIE9">
            <v>5.3</v>
          </cell>
          <cell r="CIF9">
            <v>5.5</v>
          </cell>
          <cell r="CIG9">
            <v>6.8</v>
          </cell>
          <cell r="CIH9">
            <v>6.7</v>
          </cell>
          <cell r="CII9">
            <v>7.3</v>
          </cell>
          <cell r="CIJ9">
            <v>7.3</v>
          </cell>
          <cell r="CIK9">
            <v>7.5</v>
          </cell>
          <cell r="CIL9">
            <v>7.5</v>
          </cell>
          <cell r="CIM9">
            <v>7.7</v>
          </cell>
          <cell r="CIN9">
            <v>7.5</v>
          </cell>
          <cell r="CIO9">
            <v>7.5</v>
          </cell>
          <cell r="CIP9">
            <v>6.6</v>
          </cell>
          <cell r="CIQ9">
            <v>5</v>
          </cell>
          <cell r="CIR9">
            <v>3.4</v>
          </cell>
          <cell r="CIS9">
            <v>2.6</v>
          </cell>
          <cell r="CIT9">
            <v>2.9</v>
          </cell>
          <cell r="CIU9">
            <v>3.7</v>
          </cell>
          <cell r="CIV9">
            <v>4.3</v>
          </cell>
          <cell r="CIW9">
            <v>4.8</v>
          </cell>
          <cell r="CIX9">
            <v>5.0999999999999996</v>
          </cell>
          <cell r="CIY9">
            <v>5.3</v>
          </cell>
          <cell r="CIZ9">
            <v>5.5</v>
          </cell>
          <cell r="CJA9">
            <v>5.5</v>
          </cell>
          <cell r="CJB9">
            <v>5.7</v>
          </cell>
          <cell r="CJC9">
            <v>6.3</v>
          </cell>
          <cell r="CJD9">
            <v>6.7</v>
          </cell>
          <cell r="CJE9">
            <v>7.7</v>
          </cell>
          <cell r="CJF9">
            <v>9.1</v>
          </cell>
          <cell r="CJG9">
            <v>10.8</v>
          </cell>
          <cell r="CJH9">
            <v>11.2</v>
          </cell>
          <cell r="CJI9">
            <v>11</v>
          </cell>
          <cell r="CJJ9">
            <v>11.4</v>
          </cell>
          <cell r="CJK9">
            <v>11.8</v>
          </cell>
          <cell r="CJL9">
            <v>11.7</v>
          </cell>
          <cell r="CJM9">
            <v>10.9</v>
          </cell>
          <cell r="CJN9">
            <v>10.3</v>
          </cell>
          <cell r="CJO9">
            <v>9.5</v>
          </cell>
          <cell r="CJP9">
            <v>9.3000000000000007</v>
          </cell>
          <cell r="CJQ9">
            <v>8.3000000000000007</v>
          </cell>
          <cell r="CJR9">
            <v>7.8</v>
          </cell>
          <cell r="CJS9">
            <v>7.8</v>
          </cell>
          <cell r="CJT9">
            <v>6.6</v>
          </cell>
          <cell r="CJU9">
            <v>6.1</v>
          </cell>
          <cell r="CJV9">
            <v>4.9000000000000004</v>
          </cell>
          <cell r="CJW9">
            <v>5.0999999999999996</v>
          </cell>
          <cell r="CJX9">
            <v>4.9000000000000004</v>
          </cell>
          <cell r="CJY9">
            <v>4.9000000000000004</v>
          </cell>
          <cell r="CJZ9">
            <v>5.5</v>
          </cell>
          <cell r="CKA9">
            <v>7</v>
          </cell>
          <cell r="CKB9">
            <v>9.1999999999999993</v>
          </cell>
          <cell r="CKC9">
            <v>10.9</v>
          </cell>
          <cell r="CKD9">
            <v>12.1</v>
          </cell>
          <cell r="CKE9">
            <v>13.3</v>
          </cell>
          <cell r="CKF9">
            <v>13.6</v>
          </cell>
          <cell r="CKG9">
            <v>12.7</v>
          </cell>
          <cell r="CKH9">
            <v>12.1</v>
          </cell>
          <cell r="CKI9">
            <v>11.5</v>
          </cell>
          <cell r="CKJ9">
            <v>10.9</v>
          </cell>
          <cell r="CKK9">
            <v>10.199999999999999</v>
          </cell>
          <cell r="CKL9">
            <v>9.1999999999999993</v>
          </cell>
          <cell r="CKM9">
            <v>8.3000000000000007</v>
          </cell>
          <cell r="CKN9">
            <v>7.4</v>
          </cell>
          <cell r="CKO9">
            <v>6.5</v>
          </cell>
          <cell r="CKP9">
            <v>5.9</v>
          </cell>
          <cell r="CKQ9">
            <v>5.5</v>
          </cell>
          <cell r="CKR9">
            <v>5.5</v>
          </cell>
          <cell r="CKS9">
            <v>5.7</v>
          </cell>
          <cell r="CKT9">
            <v>5.9</v>
          </cell>
          <cell r="CKU9">
            <v>6.1</v>
          </cell>
          <cell r="CKV9">
            <v>6.1</v>
          </cell>
          <cell r="CKW9">
            <v>6.2</v>
          </cell>
          <cell r="CKX9">
            <v>6.4</v>
          </cell>
          <cell r="CKY9">
            <v>7.3</v>
          </cell>
          <cell r="CKZ9">
            <v>9.1</v>
          </cell>
          <cell r="CLA9">
            <v>10.1</v>
          </cell>
          <cell r="CLB9">
            <v>10.9</v>
          </cell>
          <cell r="CLC9">
            <v>12</v>
          </cell>
          <cell r="CLD9">
            <v>12.2</v>
          </cell>
          <cell r="CLE9">
            <v>11.2</v>
          </cell>
          <cell r="CLF9">
            <v>10.7</v>
          </cell>
          <cell r="CLG9">
            <v>11.3</v>
          </cell>
          <cell r="CLH9">
            <v>11.2</v>
          </cell>
          <cell r="CLI9">
            <v>9.1999999999999993</v>
          </cell>
          <cell r="CLJ9">
            <v>7.4</v>
          </cell>
          <cell r="CLK9">
            <v>6.2</v>
          </cell>
          <cell r="CLL9">
            <v>5</v>
          </cell>
          <cell r="CLM9">
            <v>5.9</v>
          </cell>
          <cell r="CLN9">
            <v>6.4</v>
          </cell>
          <cell r="CLO9">
            <v>6.6</v>
          </cell>
          <cell r="CLP9">
            <v>6.7</v>
          </cell>
          <cell r="CLQ9">
            <v>6.4</v>
          </cell>
          <cell r="CLR9">
            <v>6.4</v>
          </cell>
          <cell r="CLS9">
            <v>5.9</v>
          </cell>
          <cell r="CLT9">
            <v>5.4</v>
          </cell>
          <cell r="CLU9">
            <v>5.7</v>
          </cell>
          <cell r="CLV9">
            <v>6.3</v>
          </cell>
          <cell r="CLW9">
            <v>6.3</v>
          </cell>
          <cell r="CLX9">
            <v>7.5</v>
          </cell>
          <cell r="CLY9">
            <v>8.1999999999999993</v>
          </cell>
          <cell r="CLZ9">
            <v>8.8000000000000007</v>
          </cell>
          <cell r="CMA9">
            <v>8.8000000000000007</v>
          </cell>
          <cell r="CMB9">
            <v>9.5</v>
          </cell>
          <cell r="CMC9">
            <v>10.1</v>
          </cell>
          <cell r="CMD9">
            <v>10.8</v>
          </cell>
          <cell r="CME9">
            <v>10.6</v>
          </cell>
          <cell r="CMF9">
            <v>10</v>
          </cell>
          <cell r="CMG9">
            <v>8.8000000000000007</v>
          </cell>
          <cell r="CMH9">
            <v>8.1</v>
          </cell>
          <cell r="CMI9">
            <v>7.2</v>
          </cell>
          <cell r="CMJ9">
            <v>6.7</v>
          </cell>
          <cell r="CMK9">
            <v>5.9</v>
          </cell>
          <cell r="CML9">
            <v>4.9000000000000004</v>
          </cell>
          <cell r="CMM9">
            <v>4.4000000000000004</v>
          </cell>
          <cell r="CMN9">
            <v>4.0999999999999996</v>
          </cell>
          <cell r="CMO9">
            <v>3.7</v>
          </cell>
          <cell r="CMP9">
            <v>3.4</v>
          </cell>
          <cell r="CMQ9">
            <v>3</v>
          </cell>
          <cell r="CMR9">
            <v>2.4</v>
          </cell>
          <cell r="CMS9">
            <v>3</v>
          </cell>
          <cell r="CMT9">
            <v>4.0999999999999996</v>
          </cell>
          <cell r="CMU9">
            <v>6.2</v>
          </cell>
          <cell r="CMV9">
            <v>8</v>
          </cell>
          <cell r="CMW9">
            <v>9.1999999999999993</v>
          </cell>
          <cell r="CMX9">
            <v>10</v>
          </cell>
          <cell r="CMY9">
            <v>10.6</v>
          </cell>
          <cell r="CMZ9">
            <v>10.5</v>
          </cell>
          <cell r="CNA9">
            <v>11.4</v>
          </cell>
          <cell r="CNB9">
            <v>11.7</v>
          </cell>
          <cell r="CNC9">
            <v>11.1</v>
          </cell>
          <cell r="CND9">
            <v>9.6</v>
          </cell>
          <cell r="CNE9">
            <v>8.9</v>
          </cell>
          <cell r="CNF9">
            <v>7.8</v>
          </cell>
          <cell r="CNG9">
            <v>6.9</v>
          </cell>
          <cell r="CNH9">
            <v>6.1</v>
          </cell>
          <cell r="CNI9">
            <v>5.5</v>
          </cell>
          <cell r="CNJ9">
            <v>5.2</v>
          </cell>
          <cell r="CNK9">
            <v>4.3</v>
          </cell>
          <cell r="CNL9">
            <v>4.2</v>
          </cell>
          <cell r="CNM9">
            <v>4.2</v>
          </cell>
          <cell r="CNN9">
            <v>4.8</v>
          </cell>
          <cell r="CNO9">
            <v>5.0999999999999996</v>
          </cell>
          <cell r="CNP9">
            <v>5.3</v>
          </cell>
          <cell r="CNQ9">
            <v>5.0999999999999996</v>
          </cell>
          <cell r="CNR9">
            <v>5.0999999999999996</v>
          </cell>
          <cell r="CNS9">
            <v>5.7</v>
          </cell>
          <cell r="CNT9">
            <v>6.2</v>
          </cell>
          <cell r="CNU9">
            <v>7.1</v>
          </cell>
          <cell r="CNV9">
            <v>8.6999999999999993</v>
          </cell>
          <cell r="CNW9">
            <v>9.6999999999999993</v>
          </cell>
          <cell r="CNX9">
            <v>10.8</v>
          </cell>
          <cell r="CNY9">
            <v>11.7</v>
          </cell>
          <cell r="CNZ9">
            <v>11.4</v>
          </cell>
          <cell r="COA9">
            <v>11.8</v>
          </cell>
          <cell r="COB9">
            <v>11.8</v>
          </cell>
          <cell r="COC9">
            <v>11.8</v>
          </cell>
          <cell r="COD9">
            <v>10.3</v>
          </cell>
          <cell r="COE9">
            <v>8.5</v>
          </cell>
          <cell r="COF9">
            <v>7.5</v>
          </cell>
          <cell r="COG9">
            <v>7.1</v>
          </cell>
          <cell r="COH9">
            <v>6.8</v>
          </cell>
          <cell r="COI9">
            <v>6.5</v>
          </cell>
          <cell r="COJ9">
            <v>5.9</v>
          </cell>
          <cell r="COK9">
            <v>5.3</v>
          </cell>
          <cell r="COL9">
            <v>4.5999999999999996</v>
          </cell>
          <cell r="COM9">
            <v>4.0999999999999996</v>
          </cell>
          <cell r="CON9">
            <v>3.8</v>
          </cell>
          <cell r="COO9">
            <v>3.9</v>
          </cell>
          <cell r="COP9">
            <v>5.5</v>
          </cell>
          <cell r="COQ9">
            <v>7.1</v>
          </cell>
          <cell r="COR9">
            <v>8.3000000000000007</v>
          </cell>
          <cell r="COS9">
            <v>9.1999999999999993</v>
          </cell>
          <cell r="COT9">
            <v>10.199999999999999</v>
          </cell>
          <cell r="COU9">
            <v>10.6</v>
          </cell>
          <cell r="COV9">
            <v>11.2</v>
          </cell>
          <cell r="COW9">
            <v>11.7</v>
          </cell>
          <cell r="COX9">
            <v>11.5</v>
          </cell>
          <cell r="COY9">
            <v>11.8</v>
          </cell>
          <cell r="COZ9">
            <v>11.6</v>
          </cell>
          <cell r="CPA9">
            <v>11.4</v>
          </cell>
          <cell r="CPB9">
            <v>9.8000000000000007</v>
          </cell>
          <cell r="CPC9">
            <v>7.9</v>
          </cell>
          <cell r="CPD9">
            <v>6.6</v>
          </cell>
          <cell r="CPE9">
            <v>4.5</v>
          </cell>
          <cell r="CPF9">
            <v>3.3</v>
          </cell>
          <cell r="CPG9">
            <v>2.1</v>
          </cell>
          <cell r="CPH9">
            <v>1.8</v>
          </cell>
          <cell r="CPI9">
            <v>1</v>
          </cell>
          <cell r="CPJ9">
            <v>1.7</v>
          </cell>
          <cell r="CPK9">
            <v>0.3</v>
          </cell>
          <cell r="CPL9">
            <v>1.2</v>
          </cell>
          <cell r="CPM9">
            <v>0.7</v>
          </cell>
          <cell r="CPN9">
            <v>2.1</v>
          </cell>
          <cell r="CPO9">
            <v>4.0999999999999996</v>
          </cell>
          <cell r="CPP9">
            <v>5.6</v>
          </cell>
          <cell r="CPQ9">
            <v>7.9</v>
          </cell>
          <cell r="CPR9">
            <v>9.4</v>
          </cell>
          <cell r="CPS9">
            <v>11</v>
          </cell>
          <cell r="CPT9">
            <v>11.9</v>
          </cell>
          <cell r="CPU9">
            <v>12.7</v>
          </cell>
          <cell r="CPV9">
            <v>12.3</v>
          </cell>
          <cell r="CPW9">
            <v>11.5</v>
          </cell>
          <cell r="CPX9">
            <v>11</v>
          </cell>
          <cell r="CPY9">
            <v>10.9</v>
          </cell>
          <cell r="CPZ9">
            <v>9.6999999999999993</v>
          </cell>
          <cell r="CQA9">
            <v>8.6</v>
          </cell>
          <cell r="CQB9">
            <v>8</v>
          </cell>
          <cell r="CQC9">
            <v>7.8</v>
          </cell>
          <cell r="CQD9">
            <v>7.1</v>
          </cell>
          <cell r="CQE9">
            <v>6.2</v>
          </cell>
          <cell r="CQF9">
            <v>7</v>
          </cell>
          <cell r="CQG9">
            <v>6.8</v>
          </cell>
          <cell r="CQH9">
            <v>5</v>
          </cell>
          <cell r="CQI9">
            <v>4.5</v>
          </cell>
          <cell r="CQJ9">
            <v>4</v>
          </cell>
          <cell r="CQK9">
            <v>3.9</v>
          </cell>
          <cell r="CQL9">
            <v>6</v>
          </cell>
          <cell r="CQM9">
            <v>8.3000000000000007</v>
          </cell>
          <cell r="CQN9">
            <v>9.4</v>
          </cell>
          <cell r="CQO9">
            <v>10</v>
          </cell>
          <cell r="CQP9">
            <v>10.5</v>
          </cell>
          <cell r="CQQ9">
            <v>10.7</v>
          </cell>
          <cell r="CQR9">
            <v>11.2</v>
          </cell>
          <cell r="CQS9">
            <v>11.3</v>
          </cell>
          <cell r="CQT9">
            <v>11.6</v>
          </cell>
          <cell r="CQU9">
            <v>11.7</v>
          </cell>
          <cell r="CQV9">
            <v>11.4</v>
          </cell>
          <cell r="CQW9">
            <v>10.7</v>
          </cell>
          <cell r="CQX9">
            <v>9.8000000000000007</v>
          </cell>
          <cell r="CQY9">
            <v>7.8</v>
          </cell>
          <cell r="CQZ9">
            <v>5.9</v>
          </cell>
          <cell r="CRA9">
            <v>4.0999999999999996</v>
          </cell>
          <cell r="CRB9">
            <v>3.9</v>
          </cell>
          <cell r="CRC9">
            <v>2.7</v>
          </cell>
          <cell r="CRD9">
            <v>1.9</v>
          </cell>
          <cell r="CRE9">
            <v>1.4</v>
          </cell>
          <cell r="CRF9">
            <v>1</v>
          </cell>
          <cell r="CRG9">
            <v>0.2</v>
          </cell>
          <cell r="CRH9">
            <v>-0.2</v>
          </cell>
          <cell r="CRI9">
            <v>0.2</v>
          </cell>
          <cell r="CRJ9">
            <v>3.1</v>
          </cell>
          <cell r="CRK9">
            <v>5.3</v>
          </cell>
          <cell r="CRL9">
            <v>9.1</v>
          </cell>
          <cell r="CRM9">
            <v>11.1</v>
          </cell>
          <cell r="CRN9">
            <v>12.9</v>
          </cell>
          <cell r="CRO9">
            <v>13.2</v>
          </cell>
          <cell r="CRP9">
            <v>13.8</v>
          </cell>
          <cell r="CRQ9">
            <v>13</v>
          </cell>
          <cell r="CRR9">
            <v>12.6</v>
          </cell>
          <cell r="CRS9">
            <v>12.1</v>
          </cell>
          <cell r="CRT9">
            <v>10.8</v>
          </cell>
          <cell r="CRU9">
            <v>8.1999999999999993</v>
          </cell>
          <cell r="CRV9">
            <v>7.9</v>
          </cell>
          <cell r="CRW9">
            <v>7.3</v>
          </cell>
          <cell r="CRX9">
            <v>6.6</v>
          </cell>
          <cell r="CRY9">
            <v>6.3</v>
          </cell>
          <cell r="CRZ9">
            <v>5.9</v>
          </cell>
          <cell r="CSA9">
            <v>5.5</v>
          </cell>
          <cell r="CSB9">
            <v>5.6</v>
          </cell>
          <cell r="CSC9">
            <v>5.8</v>
          </cell>
          <cell r="CSD9">
            <v>5.8</v>
          </cell>
          <cell r="CSE9">
            <v>5.5</v>
          </cell>
          <cell r="CSF9">
            <v>4.9000000000000004</v>
          </cell>
          <cell r="CSG9">
            <v>4.0999999999999996</v>
          </cell>
          <cell r="CSH9">
            <v>5.7</v>
          </cell>
          <cell r="CSI9">
            <v>7.1</v>
          </cell>
          <cell r="CSJ9">
            <v>8.1</v>
          </cell>
          <cell r="CSK9">
            <v>8.8000000000000007</v>
          </cell>
          <cell r="CSL9">
            <v>9.5</v>
          </cell>
          <cell r="CSM9">
            <v>10.1</v>
          </cell>
          <cell r="CSN9">
            <v>10.7</v>
          </cell>
          <cell r="CSO9">
            <v>11.3</v>
          </cell>
          <cell r="CSP9">
            <v>11</v>
          </cell>
          <cell r="CSQ9">
            <v>10.3</v>
          </cell>
          <cell r="CSR9">
            <v>9</v>
          </cell>
          <cell r="CSS9">
            <v>8.8000000000000007</v>
          </cell>
          <cell r="CST9">
            <v>7.1</v>
          </cell>
          <cell r="CSU9">
            <v>5.6</v>
          </cell>
          <cell r="CSV9">
            <v>4.7</v>
          </cell>
          <cell r="CSW9">
            <v>3.9</v>
          </cell>
          <cell r="CSX9">
            <v>3.9</v>
          </cell>
          <cell r="CSY9">
            <v>4.0999999999999996</v>
          </cell>
          <cell r="CSZ9">
            <v>3.9</v>
          </cell>
          <cell r="CTA9">
            <v>3.7</v>
          </cell>
          <cell r="CTB9">
            <v>3.3</v>
          </cell>
          <cell r="CTC9">
            <v>3.5</v>
          </cell>
          <cell r="CTD9">
            <v>4.5</v>
          </cell>
          <cell r="CTE9">
            <v>4.9000000000000004</v>
          </cell>
          <cell r="CTF9">
            <v>6</v>
          </cell>
          <cell r="CTG9">
            <v>6.7</v>
          </cell>
          <cell r="CTH9">
            <v>7.5</v>
          </cell>
          <cell r="CTI9">
            <v>9.1999999999999993</v>
          </cell>
          <cell r="CTJ9">
            <v>10.7</v>
          </cell>
          <cell r="CTK9">
            <v>11.1</v>
          </cell>
          <cell r="CTL9">
            <v>10.9</v>
          </cell>
          <cell r="CTM9">
            <v>12.2</v>
          </cell>
          <cell r="CTN9">
            <v>10.6</v>
          </cell>
          <cell r="CTO9">
            <v>10.4</v>
          </cell>
          <cell r="CTP9">
            <v>10.1</v>
          </cell>
          <cell r="CTQ9">
            <v>9.3000000000000007</v>
          </cell>
          <cell r="CTR9">
            <v>8.5</v>
          </cell>
          <cell r="CTS9">
            <v>7.1</v>
          </cell>
          <cell r="CTT9">
            <v>6.4</v>
          </cell>
          <cell r="CTU9">
            <v>5.5</v>
          </cell>
          <cell r="CTV9">
            <v>5.9</v>
          </cell>
          <cell r="CTW9">
            <v>6</v>
          </cell>
          <cell r="CTX9">
            <v>5.4</v>
          </cell>
          <cell r="CTY9">
            <v>5.7</v>
          </cell>
          <cell r="CTZ9">
            <v>5.3</v>
          </cell>
          <cell r="CUA9">
            <v>5.3</v>
          </cell>
          <cell r="CUB9">
            <v>5.3</v>
          </cell>
          <cell r="CUC9">
            <v>4.2</v>
          </cell>
          <cell r="CUD9">
            <v>5.7</v>
          </cell>
          <cell r="CUE9">
            <v>7.8</v>
          </cell>
          <cell r="CUF9">
            <v>9</v>
          </cell>
          <cell r="CUG9">
            <v>10.3</v>
          </cell>
          <cell r="CUH9">
            <v>10.3</v>
          </cell>
          <cell r="CUI9">
            <v>10.5</v>
          </cell>
          <cell r="CUJ9">
            <v>10.6</v>
          </cell>
          <cell r="CUK9">
            <v>11.1</v>
          </cell>
          <cell r="CUL9">
            <v>10.7</v>
          </cell>
          <cell r="CUM9">
            <v>10.7</v>
          </cell>
          <cell r="CUN9">
            <v>10.6</v>
          </cell>
          <cell r="CUO9">
            <v>9.8000000000000007</v>
          </cell>
          <cell r="CUP9">
            <v>7.8</v>
          </cell>
          <cell r="CUQ9">
            <v>6</v>
          </cell>
          <cell r="CUR9">
            <v>4.5999999999999996</v>
          </cell>
          <cell r="CUS9">
            <v>3.3</v>
          </cell>
          <cell r="CUT9">
            <v>2.1</v>
          </cell>
          <cell r="CUU9">
            <v>1.7</v>
          </cell>
          <cell r="CUV9">
            <v>2.1</v>
          </cell>
          <cell r="CUW9">
            <v>1.8</v>
          </cell>
          <cell r="CUX9">
            <v>1.4</v>
          </cell>
          <cell r="CUY9">
            <v>1.1000000000000001</v>
          </cell>
          <cell r="CUZ9">
            <v>-0.4</v>
          </cell>
          <cell r="CVA9">
            <v>0.6</v>
          </cell>
          <cell r="CVB9">
            <v>2.6</v>
          </cell>
          <cell r="CVC9">
            <v>4.3</v>
          </cell>
          <cell r="CVD9">
            <v>5.3</v>
          </cell>
          <cell r="CVE9">
            <v>6.2</v>
          </cell>
          <cell r="CVF9">
            <v>7.6</v>
          </cell>
          <cell r="CVG9">
            <v>7.1</v>
          </cell>
          <cell r="CVH9">
            <v>8</v>
          </cell>
          <cell r="CVI9">
            <v>7.9</v>
          </cell>
          <cell r="CVJ9">
            <v>7.3</v>
          </cell>
          <cell r="CVK9">
            <v>7.8</v>
          </cell>
          <cell r="CVL9">
            <v>7.1</v>
          </cell>
          <cell r="CVM9">
            <v>6.7</v>
          </cell>
          <cell r="CVN9">
            <v>6</v>
          </cell>
          <cell r="CVO9">
            <v>5.0999999999999996</v>
          </cell>
          <cell r="CVP9">
            <v>3.3</v>
          </cell>
          <cell r="CVQ9">
            <v>2</v>
          </cell>
          <cell r="CVR9">
            <v>0.2</v>
          </cell>
          <cell r="CVS9">
            <v>-0.4</v>
          </cell>
          <cell r="CVT9">
            <v>-0.8</v>
          </cell>
          <cell r="CVU9">
            <v>-1.1000000000000001</v>
          </cell>
          <cell r="CVV9">
            <v>-1.8</v>
          </cell>
          <cell r="CVW9">
            <v>-2.6</v>
          </cell>
          <cell r="CVX9">
            <v>-2.1</v>
          </cell>
          <cell r="CVY9">
            <v>-1.5</v>
          </cell>
          <cell r="CVZ9">
            <v>0.4</v>
          </cell>
          <cell r="CWA9">
            <v>4</v>
          </cell>
          <cell r="CWB9">
            <v>5.2</v>
          </cell>
          <cell r="CWC9">
            <v>4.9000000000000004</v>
          </cell>
          <cell r="CWD9">
            <v>4.8</v>
          </cell>
          <cell r="CWE9">
            <v>2.9</v>
          </cell>
          <cell r="CWF9">
            <v>2.2999999999999998</v>
          </cell>
          <cell r="CWG9">
            <v>1.4</v>
          </cell>
          <cell r="CWH9">
            <v>1.2</v>
          </cell>
          <cell r="CWI9">
            <v>1.6</v>
          </cell>
          <cell r="CWJ9">
            <v>2.6</v>
          </cell>
          <cell r="CWK9">
            <v>3.3</v>
          </cell>
          <cell r="CWL9">
            <v>2.8</v>
          </cell>
          <cell r="CWM9">
            <v>2.4</v>
          </cell>
          <cell r="CWN9">
            <v>2.4</v>
          </cell>
          <cell r="CWO9">
            <v>2.2999999999999998</v>
          </cell>
          <cell r="CWP9">
            <v>2.2999999999999998</v>
          </cell>
          <cell r="CWQ9">
            <v>2</v>
          </cell>
          <cell r="CWR9">
            <v>1.7</v>
          </cell>
          <cell r="CWS9">
            <v>1.7</v>
          </cell>
          <cell r="CWT9">
            <v>1.7</v>
          </cell>
          <cell r="CWU9">
            <v>1.7</v>
          </cell>
          <cell r="CWV9">
            <v>1.5</v>
          </cell>
          <cell r="CWW9">
            <v>1.6</v>
          </cell>
          <cell r="CWX9">
            <v>2.4</v>
          </cell>
          <cell r="CWY9">
            <v>3.5</v>
          </cell>
          <cell r="CWZ9">
            <v>4.5</v>
          </cell>
          <cell r="CXA9">
            <v>5.3</v>
          </cell>
          <cell r="CXB9">
            <v>4.5</v>
          </cell>
          <cell r="CXC9">
            <v>5</v>
          </cell>
          <cell r="CXD9">
            <v>6.4</v>
          </cell>
          <cell r="CXE9">
            <v>4.0999999999999996</v>
          </cell>
          <cell r="CXF9">
            <v>4.3</v>
          </cell>
          <cell r="CXG9">
            <v>6.1</v>
          </cell>
          <cell r="CXH9">
            <v>4.7</v>
          </cell>
          <cell r="CXI9">
            <v>5.8</v>
          </cell>
          <cell r="CXJ9">
            <v>5</v>
          </cell>
          <cell r="CXK9">
            <v>4.0999999999999996</v>
          </cell>
          <cell r="CXL9">
            <v>3.3</v>
          </cell>
          <cell r="CXM9">
            <v>1.9</v>
          </cell>
          <cell r="CXN9">
            <v>1.1000000000000001</v>
          </cell>
          <cell r="CXO9">
            <v>0.8</v>
          </cell>
          <cell r="CXP9">
            <v>0.8</v>
          </cell>
          <cell r="CXQ9">
            <v>0.9</v>
          </cell>
          <cell r="CXR9">
            <v>1</v>
          </cell>
          <cell r="CXS9">
            <v>0.8</v>
          </cell>
          <cell r="CXT9">
            <v>0.4</v>
          </cell>
          <cell r="CXU9">
            <v>0.6</v>
          </cell>
          <cell r="CXV9">
            <v>0.6</v>
          </cell>
          <cell r="CXW9">
            <v>2.1</v>
          </cell>
          <cell r="CXX9">
            <v>5.4</v>
          </cell>
          <cell r="CXY9">
            <v>7.3</v>
          </cell>
          <cell r="CXZ9">
            <v>7.7</v>
          </cell>
          <cell r="CYA9">
            <v>8.8000000000000007</v>
          </cell>
          <cell r="CYB9">
            <v>6.9</v>
          </cell>
          <cell r="CYC9">
            <v>5.3</v>
          </cell>
          <cell r="CYD9">
            <v>6.8</v>
          </cell>
          <cell r="CYE9">
            <v>8.5</v>
          </cell>
          <cell r="CYF9">
            <v>8.3000000000000007</v>
          </cell>
          <cell r="CYG9">
            <v>7.1</v>
          </cell>
          <cell r="CYH9">
            <v>6.5</v>
          </cell>
          <cell r="CYI9">
            <v>5</v>
          </cell>
          <cell r="CYJ9">
            <v>3.7</v>
          </cell>
          <cell r="CYK9">
            <v>2.6</v>
          </cell>
          <cell r="CYL9">
            <v>2.9</v>
          </cell>
          <cell r="CYM9">
            <v>2.1</v>
          </cell>
          <cell r="CYN9">
            <v>3.1</v>
          </cell>
          <cell r="CYO9">
            <v>2.9</v>
          </cell>
          <cell r="CYP9">
            <v>3.4</v>
          </cell>
          <cell r="CYQ9">
            <v>3.5</v>
          </cell>
          <cell r="CYR9">
            <v>3.5</v>
          </cell>
          <cell r="CYS9">
            <v>3.6</v>
          </cell>
          <cell r="CYT9">
            <v>4.5999999999999996</v>
          </cell>
          <cell r="CYU9">
            <v>5.6</v>
          </cell>
          <cell r="CYV9">
            <v>6.4</v>
          </cell>
          <cell r="CYW9">
            <v>7.2</v>
          </cell>
          <cell r="CYX9">
            <v>7.7</v>
          </cell>
          <cell r="CYY9">
            <v>8</v>
          </cell>
          <cell r="CYZ9">
            <v>8.1</v>
          </cell>
          <cell r="CZA9">
            <v>8.3000000000000007</v>
          </cell>
          <cell r="CZB9">
            <v>7.8</v>
          </cell>
          <cell r="CZC9">
            <v>7.2</v>
          </cell>
          <cell r="CZD9">
            <v>5.8</v>
          </cell>
          <cell r="CZE9">
            <v>5</v>
          </cell>
          <cell r="CZF9">
            <v>4.2</v>
          </cell>
          <cell r="CZG9">
            <v>4</v>
          </cell>
          <cell r="CZH9">
            <v>3.8</v>
          </cell>
          <cell r="CZI9">
            <v>3.3</v>
          </cell>
          <cell r="CZJ9">
            <v>3</v>
          </cell>
          <cell r="CZK9">
            <v>2.8</v>
          </cell>
          <cell r="CZL9">
            <v>2.2000000000000002</v>
          </cell>
          <cell r="CZM9">
            <v>1.4</v>
          </cell>
          <cell r="CZN9">
            <v>0.7</v>
          </cell>
          <cell r="CZO9">
            <v>0.8</v>
          </cell>
          <cell r="CZP9">
            <v>0.6</v>
          </cell>
          <cell r="CZQ9">
            <v>0.7</v>
          </cell>
          <cell r="CZR9">
            <v>2.4</v>
          </cell>
          <cell r="CZS9">
            <v>4.8</v>
          </cell>
          <cell r="CZT9">
            <v>5.9</v>
          </cell>
          <cell r="CZU9">
            <v>6.6</v>
          </cell>
          <cell r="CZV9">
            <v>7.1</v>
          </cell>
          <cell r="CZW9">
            <v>8.1999999999999993</v>
          </cell>
          <cell r="CZX9">
            <v>9</v>
          </cell>
          <cell r="CZY9">
            <v>9.8000000000000007</v>
          </cell>
          <cell r="CZZ9">
            <v>10.7</v>
          </cell>
          <cell r="DAA9">
            <v>11.4</v>
          </cell>
          <cell r="DAB9">
            <v>11.4</v>
          </cell>
          <cell r="DAC9">
            <v>11.4</v>
          </cell>
          <cell r="DAD9">
            <v>11.2</v>
          </cell>
          <cell r="DAE9">
            <v>8.3000000000000007</v>
          </cell>
          <cell r="DAF9">
            <v>7.5</v>
          </cell>
          <cell r="DAG9">
            <v>7</v>
          </cell>
          <cell r="DAH9">
            <v>5.0999999999999996</v>
          </cell>
          <cell r="DAI9">
            <v>4.7</v>
          </cell>
          <cell r="DAJ9">
            <v>3.3</v>
          </cell>
          <cell r="DAK9">
            <v>2.7</v>
          </cell>
          <cell r="DAL9">
            <v>3.1</v>
          </cell>
          <cell r="DAM9">
            <v>4.2</v>
          </cell>
          <cell r="DAN9">
            <v>4.5999999999999996</v>
          </cell>
          <cell r="DAO9">
            <v>5.6</v>
          </cell>
          <cell r="DAP9">
            <v>6.7</v>
          </cell>
          <cell r="DAQ9">
            <v>7.5</v>
          </cell>
          <cell r="DAR9">
            <v>8.6999999999999993</v>
          </cell>
          <cell r="DAS9">
            <v>9.5</v>
          </cell>
          <cell r="DAT9">
            <v>9.6</v>
          </cell>
          <cell r="DAU9">
            <v>10</v>
          </cell>
          <cell r="DAV9">
            <v>11.2</v>
          </cell>
          <cell r="DAW9">
            <v>11.9</v>
          </cell>
          <cell r="DAX9">
            <v>12.5</v>
          </cell>
          <cell r="DAY9">
            <v>12.2</v>
          </cell>
          <cell r="DAZ9">
            <v>12.2</v>
          </cell>
          <cell r="DBA9">
            <v>12.4</v>
          </cell>
          <cell r="DBB9">
            <v>11.3</v>
          </cell>
          <cell r="DBC9">
            <v>10.199999999999999</v>
          </cell>
          <cell r="DBD9">
            <v>9.9</v>
          </cell>
          <cell r="DBE9">
            <v>9.3000000000000007</v>
          </cell>
          <cell r="DBF9">
            <v>8.6</v>
          </cell>
          <cell r="DBG9">
            <v>8</v>
          </cell>
          <cell r="DBH9">
            <v>7.9</v>
          </cell>
          <cell r="DBI9">
            <v>7.8</v>
          </cell>
          <cell r="DBJ9">
            <v>7.8</v>
          </cell>
          <cell r="DBK9">
            <v>7.5</v>
          </cell>
          <cell r="DBL9">
            <v>7.5</v>
          </cell>
          <cell r="DBM9">
            <v>8</v>
          </cell>
          <cell r="DBN9">
            <v>8.4</v>
          </cell>
          <cell r="DBO9">
            <v>8.8000000000000007</v>
          </cell>
          <cell r="DBP9">
            <v>9.1</v>
          </cell>
          <cell r="DBQ9">
            <v>9</v>
          </cell>
          <cell r="DBR9">
            <v>10.5</v>
          </cell>
          <cell r="DBS9">
            <v>11</v>
          </cell>
          <cell r="DBT9">
            <v>12.5</v>
          </cell>
          <cell r="DBU9">
            <v>12.6</v>
          </cell>
          <cell r="DBV9">
            <v>11.3</v>
          </cell>
          <cell r="DBW9">
            <v>11</v>
          </cell>
          <cell r="DBX9">
            <v>11.1</v>
          </cell>
          <cell r="DBY9">
            <v>11.5</v>
          </cell>
          <cell r="DBZ9">
            <v>11.3</v>
          </cell>
          <cell r="DCA9">
            <v>10.8</v>
          </cell>
          <cell r="DCB9">
            <v>9.3000000000000007</v>
          </cell>
          <cell r="DCC9">
            <v>8.4</v>
          </cell>
          <cell r="DCD9">
            <v>8</v>
          </cell>
          <cell r="DCE9">
            <v>8</v>
          </cell>
          <cell r="DCF9">
            <v>7.8</v>
          </cell>
          <cell r="DCG9">
            <v>7.4</v>
          </cell>
          <cell r="DCH9">
            <v>7.3</v>
          </cell>
          <cell r="DCI9">
            <v>7.6</v>
          </cell>
          <cell r="DCJ9">
            <v>7.3</v>
          </cell>
          <cell r="DCK9">
            <v>8</v>
          </cell>
          <cell r="DCL9">
            <v>8.3000000000000007</v>
          </cell>
          <cell r="DCM9">
            <v>9.9</v>
          </cell>
          <cell r="DCN9">
            <v>10</v>
          </cell>
          <cell r="DCO9">
            <v>10.4</v>
          </cell>
          <cell r="DCP9">
            <v>11</v>
          </cell>
          <cell r="DCQ9">
            <v>11.3</v>
          </cell>
          <cell r="DCR9">
            <v>11.7</v>
          </cell>
          <cell r="DCS9">
            <v>12.5</v>
          </cell>
          <cell r="DCT9">
            <v>13.3</v>
          </cell>
          <cell r="DCU9">
            <v>13.1</v>
          </cell>
          <cell r="DCV9">
            <v>12.7</v>
          </cell>
          <cell r="DCW9">
            <v>11.5</v>
          </cell>
          <cell r="DCX9">
            <v>9.8000000000000007</v>
          </cell>
          <cell r="DCY9">
            <v>9.4</v>
          </cell>
          <cell r="DCZ9">
            <v>8.6</v>
          </cell>
          <cell r="DDA9">
            <v>7.6</v>
          </cell>
          <cell r="DDB9">
            <v>7.6</v>
          </cell>
          <cell r="DDC9">
            <v>7.5</v>
          </cell>
          <cell r="DDD9">
            <v>6.7</v>
          </cell>
          <cell r="DDE9">
            <v>6.2</v>
          </cell>
          <cell r="DDF9">
            <v>5.4</v>
          </cell>
          <cell r="DDG9">
            <v>4.9000000000000004</v>
          </cell>
          <cell r="DDH9">
            <v>4.7</v>
          </cell>
          <cell r="DDI9">
            <v>5.9</v>
          </cell>
          <cell r="DDJ9">
            <v>7.6</v>
          </cell>
          <cell r="DDK9">
            <v>9.1</v>
          </cell>
          <cell r="DDL9">
            <v>11.9</v>
          </cell>
          <cell r="DDM9">
            <v>12.8</v>
          </cell>
          <cell r="DDN9">
            <v>14.6</v>
          </cell>
          <cell r="DDO9">
            <v>15.5</v>
          </cell>
          <cell r="DDP9">
            <v>15.5</v>
          </cell>
          <cell r="DDQ9">
            <v>14.7</v>
          </cell>
          <cell r="DDR9">
            <v>14.6</v>
          </cell>
          <cell r="DDS9">
            <v>14.5</v>
          </cell>
          <cell r="DDT9">
            <v>14.2</v>
          </cell>
          <cell r="DDU9">
            <v>14.4</v>
          </cell>
          <cell r="DDV9">
            <v>14.2</v>
          </cell>
          <cell r="DDW9">
            <v>13.7</v>
          </cell>
          <cell r="DDX9">
            <v>12.8</v>
          </cell>
          <cell r="DDY9">
            <v>12.8</v>
          </cell>
          <cell r="DDZ9">
            <v>12.8</v>
          </cell>
          <cell r="DEA9">
            <v>12.4</v>
          </cell>
          <cell r="DEB9">
            <v>11.8</v>
          </cell>
          <cell r="DEC9">
            <v>11.9</v>
          </cell>
          <cell r="DED9">
            <v>12</v>
          </cell>
          <cell r="DEE9">
            <v>11.5</v>
          </cell>
          <cell r="DEF9">
            <v>11</v>
          </cell>
          <cell r="DEG9">
            <v>11.1</v>
          </cell>
          <cell r="DEH9">
            <v>12.1</v>
          </cell>
          <cell r="DEI9">
            <v>13.1</v>
          </cell>
          <cell r="DEJ9">
            <v>15.2</v>
          </cell>
          <cell r="DEK9">
            <v>15.5</v>
          </cell>
          <cell r="DEL9">
            <v>17.600000000000001</v>
          </cell>
          <cell r="DEM9">
            <v>18.8</v>
          </cell>
          <cell r="DEN9">
            <v>19.5</v>
          </cell>
          <cell r="DEO9">
            <v>20.100000000000001</v>
          </cell>
          <cell r="DEP9">
            <v>19.8</v>
          </cell>
          <cell r="DEQ9">
            <v>19.600000000000001</v>
          </cell>
          <cell r="DER9">
            <v>18.399999999999999</v>
          </cell>
          <cell r="DES9">
            <v>17.399999999999999</v>
          </cell>
          <cell r="DET9">
            <v>16.100000000000001</v>
          </cell>
          <cell r="DEU9">
            <v>14.4</v>
          </cell>
          <cell r="DEV9">
            <v>13</v>
          </cell>
          <cell r="DEW9">
            <v>11.8</v>
          </cell>
          <cell r="DEX9">
            <v>10.9</v>
          </cell>
          <cell r="DEY9">
            <v>11</v>
          </cell>
          <cell r="DEZ9">
            <v>10.5</v>
          </cell>
          <cell r="DFA9">
            <v>10</v>
          </cell>
          <cell r="DFB9">
            <v>9.6999999999999993</v>
          </cell>
          <cell r="DFC9">
            <v>9.6</v>
          </cell>
          <cell r="DFD9">
            <v>9.3000000000000007</v>
          </cell>
          <cell r="DFE9">
            <v>9.6999999999999993</v>
          </cell>
          <cell r="DFF9">
            <v>9.9</v>
          </cell>
          <cell r="DFG9">
            <v>9.9</v>
          </cell>
          <cell r="DFH9">
            <v>10</v>
          </cell>
          <cell r="DFI9">
            <v>11</v>
          </cell>
          <cell r="DFJ9">
            <v>11.6</v>
          </cell>
          <cell r="DFK9">
            <v>12.7</v>
          </cell>
          <cell r="DFL9">
            <v>13.2</v>
          </cell>
          <cell r="DFM9">
            <v>13.1</v>
          </cell>
          <cell r="DFN9">
            <v>11.4</v>
          </cell>
          <cell r="DFO9">
            <v>11</v>
          </cell>
          <cell r="DFP9">
            <v>10.5</v>
          </cell>
          <cell r="DFQ9">
            <v>10</v>
          </cell>
          <cell r="DFR9">
            <v>9.8000000000000007</v>
          </cell>
          <cell r="DFS9">
            <v>9.1999999999999993</v>
          </cell>
          <cell r="DFT9">
            <v>8.6</v>
          </cell>
          <cell r="DFU9">
            <v>8.1999999999999993</v>
          </cell>
          <cell r="DFV9">
            <v>7.9</v>
          </cell>
          <cell r="DFW9">
            <v>7.8</v>
          </cell>
          <cell r="DFX9">
            <v>5.9</v>
          </cell>
          <cell r="DFY9">
            <v>6.3</v>
          </cell>
          <cell r="DFZ9">
            <v>4.5</v>
          </cell>
          <cell r="DGA9">
            <v>4.9000000000000004</v>
          </cell>
          <cell r="DGB9">
            <v>2.5</v>
          </cell>
          <cell r="DGC9">
            <v>4.7</v>
          </cell>
          <cell r="DGD9">
            <v>6.3</v>
          </cell>
          <cell r="DGE9">
            <v>7.9</v>
          </cell>
          <cell r="DGF9">
            <v>9.1999999999999993</v>
          </cell>
          <cell r="DGG9">
            <v>10</v>
          </cell>
          <cell r="DGH9">
            <v>11.3</v>
          </cell>
          <cell r="DGI9">
            <v>11.7</v>
          </cell>
          <cell r="DGJ9">
            <v>11.6</v>
          </cell>
          <cell r="DGK9">
            <v>11.9</v>
          </cell>
          <cell r="DGL9">
            <v>12.3</v>
          </cell>
          <cell r="DGM9">
            <v>12.2</v>
          </cell>
          <cell r="DGN9">
            <v>11.8</v>
          </cell>
          <cell r="DGO9">
            <v>11.2</v>
          </cell>
          <cell r="DGP9">
            <v>10.199999999999999</v>
          </cell>
          <cell r="DGQ9">
            <v>8.9</v>
          </cell>
          <cell r="DGR9">
            <v>7.9</v>
          </cell>
          <cell r="DGS9">
            <v>7.4</v>
          </cell>
          <cell r="DGT9">
            <v>7.3</v>
          </cell>
          <cell r="DGU9">
            <v>7</v>
          </cell>
          <cell r="DGV9">
            <v>6.9</v>
          </cell>
          <cell r="DGW9">
            <v>6.9</v>
          </cell>
          <cell r="DGX9">
            <v>6.6</v>
          </cell>
          <cell r="DGY9">
            <v>6.7</v>
          </cell>
          <cell r="DGZ9">
            <v>6.7</v>
          </cell>
          <cell r="DHA9">
            <v>6.9</v>
          </cell>
          <cell r="DHB9">
            <v>7.4</v>
          </cell>
          <cell r="DHC9">
            <v>7.7</v>
          </cell>
          <cell r="DHD9">
            <v>8.3000000000000007</v>
          </cell>
          <cell r="DHE9">
            <v>9.4</v>
          </cell>
          <cell r="DHF9">
            <v>11.2</v>
          </cell>
          <cell r="DHG9">
            <v>12.6</v>
          </cell>
          <cell r="DHH9">
            <v>12.2</v>
          </cell>
          <cell r="DHI9">
            <v>14.2</v>
          </cell>
          <cell r="DHJ9">
            <v>14.2</v>
          </cell>
          <cell r="DHK9">
            <v>14.5</v>
          </cell>
          <cell r="DHL9">
            <v>14.2</v>
          </cell>
          <cell r="DHM9">
            <v>13.5</v>
          </cell>
          <cell r="DHN9">
            <v>12.4</v>
          </cell>
          <cell r="DHO9">
            <v>10.1</v>
          </cell>
          <cell r="DHP9">
            <v>8.3000000000000007</v>
          </cell>
          <cell r="DHQ9">
            <v>7.6</v>
          </cell>
          <cell r="DHR9">
            <v>6.4</v>
          </cell>
          <cell r="DHS9">
            <v>6.7</v>
          </cell>
          <cell r="DHT9">
            <v>6.2</v>
          </cell>
          <cell r="DHU9">
            <v>6.5</v>
          </cell>
          <cell r="DHV9">
            <v>9.1999999999999993</v>
          </cell>
          <cell r="DHW9">
            <v>8.6999999999999993</v>
          </cell>
          <cell r="DHX9">
            <v>8.4</v>
          </cell>
          <cell r="DHY9">
            <v>8.9</v>
          </cell>
          <cell r="DHZ9">
            <v>10</v>
          </cell>
          <cell r="DIA9">
            <v>11.4</v>
          </cell>
          <cell r="DIB9">
            <v>13.3</v>
          </cell>
          <cell r="DIC9">
            <v>14.1</v>
          </cell>
          <cell r="DID9">
            <v>15.8</v>
          </cell>
          <cell r="DIE9">
            <v>17.100000000000001</v>
          </cell>
          <cell r="DIF9">
            <v>17.899999999999999</v>
          </cell>
          <cell r="DIG9">
            <v>18.399999999999999</v>
          </cell>
          <cell r="DIH9">
            <v>18.3</v>
          </cell>
          <cell r="DII9">
            <v>18.2</v>
          </cell>
          <cell r="DIJ9">
            <v>17.600000000000001</v>
          </cell>
          <cell r="DIK9">
            <v>17.100000000000001</v>
          </cell>
          <cell r="DIL9">
            <v>15.8</v>
          </cell>
          <cell r="DIM9">
            <v>13.8</v>
          </cell>
          <cell r="DIN9">
            <v>13</v>
          </cell>
          <cell r="DIO9">
            <v>11.8</v>
          </cell>
          <cell r="DIP9">
            <v>11.2</v>
          </cell>
          <cell r="DIQ9">
            <v>10.8</v>
          </cell>
          <cell r="DIR9">
            <v>10</v>
          </cell>
          <cell r="DIS9">
            <v>9.6</v>
          </cell>
          <cell r="DIT9">
            <v>9.8000000000000007</v>
          </cell>
          <cell r="DIU9">
            <v>9.6999999999999993</v>
          </cell>
          <cell r="DIV9">
            <v>9</v>
          </cell>
          <cell r="DIW9">
            <v>9.8000000000000007</v>
          </cell>
          <cell r="DIX9">
            <v>11</v>
          </cell>
          <cell r="DIY9">
            <v>12.2</v>
          </cell>
          <cell r="DIZ9">
            <v>12.5</v>
          </cell>
          <cell r="DJA9">
            <v>13.7</v>
          </cell>
          <cell r="DJB9">
            <v>15.2</v>
          </cell>
          <cell r="DJC9">
            <v>16.8</v>
          </cell>
          <cell r="DJD9">
            <v>18.2</v>
          </cell>
          <cell r="DJE9">
            <v>18.8</v>
          </cell>
          <cell r="DJF9">
            <v>18.8</v>
          </cell>
          <cell r="DJG9">
            <v>18.2</v>
          </cell>
          <cell r="DJH9">
            <v>17</v>
          </cell>
          <cell r="DJI9">
            <v>16.100000000000001</v>
          </cell>
          <cell r="DJJ9">
            <v>15.6</v>
          </cell>
          <cell r="DJK9">
            <v>14.2</v>
          </cell>
          <cell r="DJL9">
            <v>13</v>
          </cell>
          <cell r="DJM9">
            <v>13</v>
          </cell>
          <cell r="DJN9">
            <v>12.9</v>
          </cell>
          <cell r="DJO9">
            <v>12.2</v>
          </cell>
          <cell r="DJP9">
            <v>11.4</v>
          </cell>
          <cell r="DJQ9">
            <v>10.9</v>
          </cell>
          <cell r="DJR9">
            <v>10.4</v>
          </cell>
          <cell r="DJS9">
            <v>9.9</v>
          </cell>
          <cell r="DJT9">
            <v>9.6</v>
          </cell>
          <cell r="DJU9">
            <v>10.3</v>
          </cell>
          <cell r="DJV9">
            <v>11</v>
          </cell>
          <cell r="DJW9">
            <v>11.6</v>
          </cell>
          <cell r="DJX9">
            <v>12.7</v>
          </cell>
          <cell r="DJY9">
            <v>14</v>
          </cell>
          <cell r="DJZ9">
            <v>15.3</v>
          </cell>
          <cell r="DKA9">
            <v>16.5</v>
          </cell>
          <cell r="DKB9">
            <v>17.600000000000001</v>
          </cell>
          <cell r="DKC9">
            <v>18.5</v>
          </cell>
          <cell r="DKD9">
            <v>19.2</v>
          </cell>
          <cell r="DKE9">
            <v>19.2</v>
          </cell>
          <cell r="DKF9">
            <v>18.8</v>
          </cell>
          <cell r="DKG9">
            <v>17</v>
          </cell>
          <cell r="DKH9">
            <v>15.7</v>
          </cell>
          <cell r="DKI9">
            <v>14.5</v>
          </cell>
          <cell r="DKJ9">
            <v>13.8</v>
          </cell>
          <cell r="DKK9">
            <v>13.3</v>
          </cell>
          <cell r="DKL9">
            <v>12.5</v>
          </cell>
          <cell r="DKM9">
            <v>11.8</v>
          </cell>
          <cell r="DKN9">
            <v>11.5</v>
          </cell>
          <cell r="DKO9">
            <v>11.3</v>
          </cell>
          <cell r="DKP9">
            <v>10.5</v>
          </cell>
          <cell r="DKQ9">
            <v>9.6</v>
          </cell>
          <cell r="DKR9">
            <v>9.3000000000000007</v>
          </cell>
          <cell r="DKS9">
            <v>10</v>
          </cell>
          <cell r="DKT9">
            <v>11.5</v>
          </cell>
          <cell r="DKU9">
            <v>13.2</v>
          </cell>
          <cell r="DKV9">
            <v>14.9</v>
          </cell>
          <cell r="DKW9">
            <v>15</v>
          </cell>
          <cell r="DKX9">
            <v>17.5</v>
          </cell>
          <cell r="DKY9">
            <v>16.5</v>
          </cell>
          <cell r="DKZ9">
            <v>17.100000000000001</v>
          </cell>
          <cell r="DLA9">
            <v>18.399999999999999</v>
          </cell>
          <cell r="DLB9">
            <v>18.3</v>
          </cell>
          <cell r="DLC9">
            <v>17.7</v>
          </cell>
          <cell r="DLD9">
            <v>17.3</v>
          </cell>
          <cell r="DLE9">
            <v>17.2</v>
          </cell>
          <cell r="DLF9">
            <v>16.2</v>
          </cell>
          <cell r="DLG9">
            <v>14.5</v>
          </cell>
          <cell r="DLH9">
            <v>12.9</v>
          </cell>
          <cell r="DLI9">
            <v>13.2</v>
          </cell>
          <cell r="DLJ9">
            <v>12.9</v>
          </cell>
          <cell r="DLK9">
            <v>12.4</v>
          </cell>
          <cell r="DLL9">
            <v>12.2</v>
          </cell>
          <cell r="DLM9">
            <v>11.8</v>
          </cell>
          <cell r="DLN9">
            <v>10.5</v>
          </cell>
          <cell r="DLO9">
            <v>10.199999999999999</v>
          </cell>
          <cell r="DLP9">
            <v>10</v>
          </cell>
          <cell r="DLQ9">
            <v>10.5</v>
          </cell>
          <cell r="DLR9">
            <v>11.9</v>
          </cell>
          <cell r="DLS9">
            <v>13.2</v>
          </cell>
          <cell r="DLT9">
            <v>14.2</v>
          </cell>
          <cell r="DLU9">
            <v>15.7</v>
          </cell>
          <cell r="DLV9">
            <v>16.5</v>
          </cell>
          <cell r="DLW9">
            <v>17.2</v>
          </cell>
          <cell r="DLX9">
            <v>18.2</v>
          </cell>
          <cell r="DLY9">
            <v>19.600000000000001</v>
          </cell>
          <cell r="DLZ9">
            <v>20.2</v>
          </cell>
          <cell r="DMA9">
            <v>20.7</v>
          </cell>
          <cell r="DMB9">
            <v>20.2</v>
          </cell>
          <cell r="DMC9">
            <v>18.600000000000001</v>
          </cell>
          <cell r="DMD9">
            <v>17.5</v>
          </cell>
          <cell r="DME9">
            <v>15.8</v>
          </cell>
          <cell r="DMF9">
            <v>14.8</v>
          </cell>
          <cell r="DMG9">
            <v>12.8</v>
          </cell>
          <cell r="DMH9">
            <v>10.4</v>
          </cell>
          <cell r="DMI9">
            <v>10.3</v>
          </cell>
          <cell r="DMJ9">
            <v>11.2</v>
          </cell>
          <cell r="DMK9">
            <v>10.6</v>
          </cell>
          <cell r="DML9">
            <v>10.1</v>
          </cell>
          <cell r="DMM9">
            <v>9.1999999999999993</v>
          </cell>
          <cell r="DMN9">
            <v>8.5</v>
          </cell>
          <cell r="DMO9">
            <v>10.5</v>
          </cell>
          <cell r="DMP9">
            <v>13.2</v>
          </cell>
          <cell r="DMQ9">
            <v>15.2</v>
          </cell>
          <cell r="DMR9">
            <v>16.8</v>
          </cell>
          <cell r="DMS9">
            <v>17.600000000000001</v>
          </cell>
          <cell r="DMT9">
            <v>17.8</v>
          </cell>
          <cell r="DMU9">
            <v>18.5</v>
          </cell>
          <cell r="DMV9">
            <v>19.100000000000001</v>
          </cell>
          <cell r="DMW9">
            <v>19.3</v>
          </cell>
          <cell r="DMX9">
            <v>20.3</v>
          </cell>
          <cell r="DMY9">
            <v>20.7</v>
          </cell>
          <cell r="DMZ9">
            <v>20.5</v>
          </cell>
          <cell r="DNA9">
            <v>17.600000000000001</v>
          </cell>
          <cell r="DNB9">
            <v>17.899999999999999</v>
          </cell>
          <cell r="DNC9">
            <v>16.600000000000001</v>
          </cell>
          <cell r="DND9">
            <v>14.7</v>
          </cell>
          <cell r="DNE9">
            <v>12.2</v>
          </cell>
          <cell r="DNF9">
            <v>11.6</v>
          </cell>
          <cell r="DNG9">
            <v>8.6</v>
          </cell>
          <cell r="DNH9">
            <v>8.4</v>
          </cell>
          <cell r="DNI9">
            <v>8.1</v>
          </cell>
          <cell r="DNJ9">
            <v>8.6</v>
          </cell>
          <cell r="DNK9">
            <v>7.4</v>
          </cell>
          <cell r="DNL9">
            <v>7.7</v>
          </cell>
          <cell r="DNM9">
            <v>9.6999999999999993</v>
          </cell>
          <cell r="DNN9">
            <v>12.7</v>
          </cell>
          <cell r="DNO9">
            <v>13.8</v>
          </cell>
          <cell r="DNP9">
            <v>15</v>
          </cell>
          <cell r="DNQ9">
            <v>16.100000000000001</v>
          </cell>
          <cell r="DNR9">
            <v>17.2</v>
          </cell>
          <cell r="DNS9">
            <v>17.600000000000001</v>
          </cell>
          <cell r="DNT9">
            <v>17.8</v>
          </cell>
          <cell r="DNU9">
            <v>18.8</v>
          </cell>
          <cell r="DNV9">
            <v>19.100000000000001</v>
          </cell>
          <cell r="DNW9">
            <v>19</v>
          </cell>
          <cell r="DNX9">
            <v>18.899999999999999</v>
          </cell>
          <cell r="DNY9">
            <v>19.2</v>
          </cell>
          <cell r="DNZ9">
            <v>18.100000000000001</v>
          </cell>
          <cell r="DOA9">
            <v>15.3</v>
          </cell>
          <cell r="DOB9">
            <v>11.7</v>
          </cell>
          <cell r="DOC9">
            <v>9.8000000000000007</v>
          </cell>
          <cell r="DOD9">
            <v>8.6</v>
          </cell>
          <cell r="DOE9">
            <v>8.1</v>
          </cell>
          <cell r="DOF9">
            <v>7.3</v>
          </cell>
          <cell r="DOG9">
            <v>7</v>
          </cell>
          <cell r="DOH9">
            <v>6.3</v>
          </cell>
          <cell r="DOI9">
            <v>6.7</v>
          </cell>
          <cell r="DOJ9">
            <v>6.9</v>
          </cell>
          <cell r="DOK9">
            <v>8.8000000000000007</v>
          </cell>
          <cell r="DOL9">
            <v>13.1</v>
          </cell>
          <cell r="DOM9">
            <v>15.5</v>
          </cell>
          <cell r="DON9">
            <v>18.7</v>
          </cell>
          <cell r="DOO9">
            <v>20.7</v>
          </cell>
          <cell r="DOP9">
            <v>21.8</v>
          </cell>
          <cell r="DOQ9">
            <v>22.6</v>
          </cell>
          <cell r="DOR9">
            <v>22.2</v>
          </cell>
          <cell r="DOS9">
            <v>23.4</v>
          </cell>
          <cell r="DOT9">
            <v>23.1</v>
          </cell>
          <cell r="DOU9">
            <v>22.5</v>
          </cell>
          <cell r="DOV9">
            <v>22.1</v>
          </cell>
          <cell r="DOW9">
            <v>21</v>
          </cell>
          <cell r="DOX9">
            <v>20.3</v>
          </cell>
          <cell r="DOY9">
            <v>18.3</v>
          </cell>
          <cell r="DOZ9">
            <v>15.1</v>
          </cell>
          <cell r="DPA9">
            <v>14.7</v>
          </cell>
          <cell r="DPB9">
            <v>13.9</v>
          </cell>
          <cell r="DPC9">
            <v>10.9</v>
          </cell>
          <cell r="DPD9">
            <v>10.199999999999999</v>
          </cell>
          <cell r="DPE9">
            <v>8.4</v>
          </cell>
          <cell r="DPF9">
            <v>7.3</v>
          </cell>
          <cell r="DPG9">
            <v>7.3</v>
          </cell>
          <cell r="DPH9">
            <v>7</v>
          </cell>
          <cell r="DPI9">
            <v>9.3000000000000007</v>
          </cell>
          <cell r="DPJ9">
            <v>12.1</v>
          </cell>
          <cell r="DPK9">
            <v>14.7</v>
          </cell>
          <cell r="DPL9">
            <v>17</v>
          </cell>
          <cell r="DPM9">
            <v>18.7</v>
          </cell>
          <cell r="DPN9">
            <v>19.899999999999999</v>
          </cell>
          <cell r="DPO9">
            <v>21.2</v>
          </cell>
          <cell r="DPP9">
            <v>21.7</v>
          </cell>
          <cell r="DPQ9">
            <v>21.6</v>
          </cell>
          <cell r="DPR9">
            <v>21.5</v>
          </cell>
          <cell r="DPS9">
            <v>20.9</v>
          </cell>
          <cell r="DPT9">
            <v>19.8</v>
          </cell>
          <cell r="DPU9">
            <v>18.8</v>
          </cell>
          <cell r="DPV9">
            <v>17.5</v>
          </cell>
          <cell r="DPW9">
            <v>14.5</v>
          </cell>
          <cell r="DPX9">
            <v>11.5</v>
          </cell>
          <cell r="DPY9">
            <v>10.8</v>
          </cell>
          <cell r="DPZ9">
            <v>9.4</v>
          </cell>
          <cell r="DQA9">
            <v>8.3000000000000007</v>
          </cell>
          <cell r="DQB9">
            <v>7.7</v>
          </cell>
          <cell r="DQC9">
            <v>7.2</v>
          </cell>
          <cell r="DQD9">
            <v>7.1</v>
          </cell>
          <cell r="DQE9">
            <v>6</v>
          </cell>
          <cell r="DQF9">
            <v>6.3</v>
          </cell>
          <cell r="DQG9">
            <v>7.9</v>
          </cell>
          <cell r="DQH9">
            <v>10.1</v>
          </cell>
          <cell r="DQI9">
            <v>12.3</v>
          </cell>
          <cell r="DQJ9">
            <v>14</v>
          </cell>
          <cell r="DQK9">
            <v>15.6</v>
          </cell>
          <cell r="DQL9">
            <v>16.600000000000001</v>
          </cell>
          <cell r="DQM9">
            <v>17.7</v>
          </cell>
          <cell r="DQN9">
            <v>18.600000000000001</v>
          </cell>
          <cell r="DQO9">
            <v>19.2</v>
          </cell>
          <cell r="DQP9">
            <v>19</v>
          </cell>
          <cell r="DQQ9">
            <v>19.2</v>
          </cell>
          <cell r="DQR9">
            <v>18.899999999999999</v>
          </cell>
          <cell r="DQS9">
            <v>18.2</v>
          </cell>
          <cell r="DQT9">
            <v>16.8</v>
          </cell>
          <cell r="DQU9">
            <v>14.6</v>
          </cell>
          <cell r="DQV9">
            <v>11.5</v>
          </cell>
          <cell r="DQW9">
            <v>10.199999999999999</v>
          </cell>
          <cell r="DQX9">
            <v>8.5</v>
          </cell>
          <cell r="DQY9">
            <v>6.8</v>
          </cell>
          <cell r="DQZ9">
            <v>8.4</v>
          </cell>
          <cell r="DRA9">
            <v>8.1</v>
          </cell>
          <cell r="DRB9">
            <v>8.4</v>
          </cell>
          <cell r="DRC9">
            <v>9.3000000000000007</v>
          </cell>
          <cell r="DRD9">
            <v>9.1999999999999993</v>
          </cell>
          <cell r="DRE9">
            <v>9.6999999999999993</v>
          </cell>
          <cell r="DRF9">
            <v>10.199999999999999</v>
          </cell>
          <cell r="DRG9">
            <v>10.7</v>
          </cell>
          <cell r="DRH9">
            <v>11.4</v>
          </cell>
          <cell r="DRI9">
            <v>11.2</v>
          </cell>
          <cell r="DRJ9">
            <v>12.3</v>
          </cell>
          <cell r="DRK9">
            <v>12.4</v>
          </cell>
          <cell r="DRL9">
            <v>12.2</v>
          </cell>
          <cell r="DRM9">
            <v>12.1</v>
          </cell>
          <cell r="DRN9">
            <v>12.5</v>
          </cell>
          <cell r="DRO9">
            <v>13.1</v>
          </cell>
          <cell r="DRP9">
            <v>11.6</v>
          </cell>
          <cell r="DRQ9">
            <v>10.7</v>
          </cell>
          <cell r="DRR9">
            <v>10.5</v>
          </cell>
          <cell r="DRS9">
            <v>10.3</v>
          </cell>
          <cell r="DRT9">
            <v>8.8000000000000007</v>
          </cell>
          <cell r="DRU9">
            <v>6.9</v>
          </cell>
          <cell r="DRV9">
            <v>5.0999999999999996</v>
          </cell>
          <cell r="DRW9">
            <v>3.8</v>
          </cell>
          <cell r="DRX9">
            <v>3.8</v>
          </cell>
          <cell r="DRY9">
            <v>4</v>
          </cell>
          <cell r="DRZ9">
            <v>4.2</v>
          </cell>
          <cell r="DSA9">
            <v>3.3</v>
          </cell>
          <cell r="DSB9">
            <v>3.1</v>
          </cell>
          <cell r="DSC9">
            <v>6.2</v>
          </cell>
          <cell r="DSD9">
            <v>8.1999999999999993</v>
          </cell>
          <cell r="DSE9">
            <v>9.3000000000000007</v>
          </cell>
          <cell r="DSF9">
            <v>10</v>
          </cell>
          <cell r="DSG9">
            <v>11</v>
          </cell>
          <cell r="DSH9">
            <v>11.2</v>
          </cell>
          <cell r="DSI9">
            <v>11.9</v>
          </cell>
          <cell r="DSJ9">
            <v>11.5</v>
          </cell>
          <cell r="DSK9">
            <v>12.4</v>
          </cell>
          <cell r="DSL9">
            <v>11.9</v>
          </cell>
          <cell r="DSM9">
            <v>11</v>
          </cell>
          <cell r="DSN9">
            <v>10.8</v>
          </cell>
          <cell r="DSO9">
            <v>10.3</v>
          </cell>
          <cell r="DSP9">
            <v>9.4</v>
          </cell>
          <cell r="DSQ9">
            <v>7.9</v>
          </cell>
          <cell r="DSR9">
            <v>7</v>
          </cell>
          <cell r="DSS9">
            <v>4.5999999999999996</v>
          </cell>
          <cell r="DST9">
            <v>3.2</v>
          </cell>
          <cell r="DSU9">
            <v>2.2000000000000002</v>
          </cell>
          <cell r="DSV9">
            <v>2.1</v>
          </cell>
          <cell r="DSW9">
            <v>1.5</v>
          </cell>
          <cell r="DSX9">
            <v>1</v>
          </cell>
          <cell r="DSY9">
            <v>0.9</v>
          </cell>
          <cell r="DSZ9">
            <v>1.4</v>
          </cell>
          <cell r="DTA9">
            <v>3.7</v>
          </cell>
          <cell r="DTB9">
            <v>5.3</v>
          </cell>
          <cell r="DTC9">
            <v>6.9</v>
          </cell>
          <cell r="DTD9">
            <v>7.9</v>
          </cell>
          <cell r="DTE9">
            <v>8.5</v>
          </cell>
          <cell r="DTF9">
            <v>9.1999999999999993</v>
          </cell>
          <cell r="DTG9">
            <v>9.6</v>
          </cell>
          <cell r="DTH9">
            <v>9.6</v>
          </cell>
          <cell r="DTI9">
            <v>9.6</v>
          </cell>
          <cell r="DTJ9">
            <v>8.6999999999999993</v>
          </cell>
          <cell r="DTK9">
            <v>8.3000000000000007</v>
          </cell>
          <cell r="DTL9">
            <v>7.4</v>
          </cell>
          <cell r="DTM9">
            <v>7</v>
          </cell>
          <cell r="DTN9">
            <v>6.7</v>
          </cell>
          <cell r="DTO9">
            <v>6.7</v>
          </cell>
          <cell r="DTP9">
            <v>6.6</v>
          </cell>
          <cell r="DTQ9">
            <v>6.6</v>
          </cell>
          <cell r="DTR9">
            <v>7.1</v>
          </cell>
          <cell r="DTS9">
            <v>7.3</v>
          </cell>
          <cell r="DTT9">
            <v>7.4</v>
          </cell>
          <cell r="DTU9">
            <v>7.5</v>
          </cell>
          <cell r="DTV9">
            <v>7.9</v>
          </cell>
          <cell r="DTW9">
            <v>7.8</v>
          </cell>
          <cell r="DTX9">
            <v>7.8</v>
          </cell>
          <cell r="DTY9">
            <v>7.8</v>
          </cell>
          <cell r="DTZ9">
            <v>7.8</v>
          </cell>
          <cell r="DUA9">
            <v>7.7</v>
          </cell>
          <cell r="DUB9">
            <v>8.1</v>
          </cell>
          <cell r="DUC9">
            <v>8.3000000000000007</v>
          </cell>
          <cell r="DUD9">
            <v>8.1999999999999993</v>
          </cell>
          <cell r="DUE9">
            <v>8.1999999999999993</v>
          </cell>
          <cell r="DUF9">
            <v>8.5</v>
          </cell>
          <cell r="DUG9">
            <v>8.6999999999999993</v>
          </cell>
          <cell r="DUH9">
            <v>8.8000000000000007</v>
          </cell>
          <cell r="DUI9">
            <v>8.9</v>
          </cell>
          <cell r="DUJ9">
            <v>8.9</v>
          </cell>
          <cell r="DUK9">
            <v>8.9</v>
          </cell>
          <cell r="DUL9">
            <v>9</v>
          </cell>
          <cell r="DUM9">
            <v>8.8000000000000007</v>
          </cell>
          <cell r="DUN9">
            <v>8.6999999999999993</v>
          </cell>
          <cell r="DUO9">
            <v>8.6999999999999993</v>
          </cell>
          <cell r="DUP9">
            <v>8.6999999999999993</v>
          </cell>
          <cell r="DUQ9">
            <v>8.8000000000000007</v>
          </cell>
          <cell r="DUR9">
            <v>8.6999999999999993</v>
          </cell>
          <cell r="DUS9">
            <v>8.5</v>
          </cell>
          <cell r="DUT9">
            <v>8.4</v>
          </cell>
          <cell r="DUU9">
            <v>8.4</v>
          </cell>
          <cell r="DUV9">
            <v>8.4</v>
          </cell>
          <cell r="DUW9">
            <v>8.6999999999999993</v>
          </cell>
          <cell r="DUX9">
            <v>8.8000000000000007</v>
          </cell>
          <cell r="DUY9">
            <v>9.3000000000000007</v>
          </cell>
          <cell r="DUZ9">
            <v>10.4</v>
          </cell>
          <cell r="DVA9">
            <v>10.7</v>
          </cell>
          <cell r="DVB9">
            <v>10.9</v>
          </cell>
          <cell r="DVC9">
            <v>11.1</v>
          </cell>
          <cell r="DVD9">
            <v>11.2</v>
          </cell>
          <cell r="DVE9">
            <v>11.5</v>
          </cell>
          <cell r="DVF9">
            <v>12.2</v>
          </cell>
          <cell r="DVG9">
            <v>12.6</v>
          </cell>
          <cell r="DVH9">
            <v>12.7</v>
          </cell>
          <cell r="DVI9">
            <v>12.7</v>
          </cell>
          <cell r="DVJ9">
            <v>12.5</v>
          </cell>
          <cell r="DVK9">
            <v>12.2</v>
          </cell>
          <cell r="DVL9">
            <v>11.4</v>
          </cell>
          <cell r="DVM9">
            <v>10.3</v>
          </cell>
          <cell r="DVN9">
            <v>9.5</v>
          </cell>
          <cell r="DVO9">
            <v>9.1999999999999993</v>
          </cell>
          <cell r="DVP9">
            <v>9.6</v>
          </cell>
          <cell r="DVQ9">
            <v>10</v>
          </cell>
          <cell r="DVR9">
            <v>10.3</v>
          </cell>
          <cell r="DVS9">
            <v>10.5</v>
          </cell>
          <cell r="DVT9">
            <v>10.3</v>
          </cell>
          <cell r="DVU9">
            <v>10.9</v>
          </cell>
          <cell r="DVV9">
            <v>11.2</v>
          </cell>
          <cell r="DVW9">
            <v>11.3</v>
          </cell>
          <cell r="DVX9">
            <v>11.1</v>
          </cell>
          <cell r="DVY9">
            <v>11</v>
          </cell>
          <cell r="DVZ9">
            <v>11.3</v>
          </cell>
          <cell r="DWA9">
            <v>11.8</v>
          </cell>
          <cell r="DWB9">
            <v>11.7</v>
          </cell>
          <cell r="DWC9">
            <v>12.9</v>
          </cell>
          <cell r="DWD9">
            <v>14.4</v>
          </cell>
          <cell r="DWE9">
            <v>13.8</v>
          </cell>
          <cell r="DWF9">
            <v>14.1</v>
          </cell>
          <cell r="DWG9">
            <v>13.6</v>
          </cell>
          <cell r="DWH9">
            <v>12.9</v>
          </cell>
          <cell r="DWI9">
            <v>11.9</v>
          </cell>
          <cell r="DWJ9">
            <v>11.7</v>
          </cell>
          <cell r="DWK9">
            <v>10.6</v>
          </cell>
          <cell r="DWL9">
            <v>9.9</v>
          </cell>
          <cell r="DWM9">
            <v>10.3</v>
          </cell>
          <cell r="DWN9">
            <v>9.6</v>
          </cell>
          <cell r="DWO9">
            <v>8.8000000000000007</v>
          </cell>
          <cell r="DWP9">
            <v>8.6999999999999993</v>
          </cell>
          <cell r="DWQ9">
            <v>9.9</v>
          </cell>
          <cell r="DWR9">
            <v>10.199999999999999</v>
          </cell>
          <cell r="DWS9">
            <v>10.7</v>
          </cell>
          <cell r="DWT9">
            <v>11.5</v>
          </cell>
          <cell r="DWU9">
            <v>10.6</v>
          </cell>
          <cell r="DWV9">
            <v>11.1</v>
          </cell>
          <cell r="DWW9">
            <v>11.7</v>
          </cell>
          <cell r="DWX9">
            <v>12.6</v>
          </cell>
          <cell r="DWY9">
            <v>13.6</v>
          </cell>
          <cell r="DWZ9">
            <v>13.1</v>
          </cell>
          <cell r="DXA9">
            <v>12.5</v>
          </cell>
          <cell r="DXB9">
            <v>12.2</v>
          </cell>
          <cell r="DXC9">
            <v>12.4</v>
          </cell>
          <cell r="DXD9">
            <v>12.7</v>
          </cell>
          <cell r="DXE9">
            <v>12.2</v>
          </cell>
          <cell r="DXF9">
            <v>11.7</v>
          </cell>
          <cell r="DXG9">
            <v>11.3</v>
          </cell>
          <cell r="DXH9">
            <v>11.1</v>
          </cell>
          <cell r="DXI9">
            <v>10.5</v>
          </cell>
          <cell r="DXJ9">
            <v>10.3</v>
          </cell>
          <cell r="DXK9">
            <v>10.3</v>
          </cell>
          <cell r="DXL9">
            <v>10.5</v>
          </cell>
          <cell r="DXM9">
            <v>10.5</v>
          </cell>
          <cell r="DXN9">
            <v>10.199999999999999</v>
          </cell>
          <cell r="DXO9">
            <v>10.5</v>
          </cell>
          <cell r="DXP9">
            <v>10.8</v>
          </cell>
          <cell r="DXQ9">
            <v>11.1</v>
          </cell>
          <cell r="DXR9">
            <v>11.3</v>
          </cell>
          <cell r="DXS9">
            <v>11.9</v>
          </cell>
          <cell r="DXT9">
            <v>11.5</v>
          </cell>
          <cell r="DXU9">
            <v>11.4</v>
          </cell>
          <cell r="DXV9">
            <v>11.7</v>
          </cell>
          <cell r="DXW9">
            <v>11.6</v>
          </cell>
          <cell r="DXX9">
            <v>11.6</v>
          </cell>
          <cell r="DXY9">
            <v>12.7</v>
          </cell>
          <cell r="DXZ9">
            <v>12.4</v>
          </cell>
          <cell r="DYA9">
            <v>12.5</v>
          </cell>
          <cell r="DYB9">
            <v>12.1</v>
          </cell>
          <cell r="DYC9">
            <v>11.6</v>
          </cell>
          <cell r="DYD9">
            <v>11.4</v>
          </cell>
          <cell r="DYE9">
            <v>11.1</v>
          </cell>
          <cell r="DYF9">
            <v>10.8</v>
          </cell>
          <cell r="DYG9">
            <v>10.5</v>
          </cell>
          <cell r="DYH9">
            <v>10.8</v>
          </cell>
          <cell r="DYI9">
            <v>10.5</v>
          </cell>
          <cell r="DYJ9">
            <v>10.199999999999999</v>
          </cell>
          <cell r="DYK9">
            <v>10</v>
          </cell>
          <cell r="DYL9">
            <v>9.9</v>
          </cell>
          <cell r="DYM9">
            <v>9.6</v>
          </cell>
          <cell r="DYN9">
            <v>9.8000000000000007</v>
          </cell>
          <cell r="DYO9">
            <v>10.1</v>
          </cell>
          <cell r="DYP9">
            <v>10.6</v>
          </cell>
          <cell r="DYQ9">
            <v>11</v>
          </cell>
          <cell r="DYR9">
            <v>10.8</v>
          </cell>
          <cell r="DYS9">
            <v>11</v>
          </cell>
          <cell r="DYT9">
            <v>13.2</v>
          </cell>
          <cell r="DYU9">
            <v>12.2</v>
          </cell>
          <cell r="DYV9">
            <v>11.4</v>
          </cell>
          <cell r="DYW9">
            <v>12.7</v>
          </cell>
          <cell r="DYX9">
            <v>11.9</v>
          </cell>
          <cell r="DYY9">
            <v>11.4</v>
          </cell>
          <cell r="DYZ9">
            <v>11.9</v>
          </cell>
          <cell r="DZA9">
            <v>11.9</v>
          </cell>
          <cell r="DZB9">
            <v>11.5</v>
          </cell>
          <cell r="DZC9">
            <v>10.1</v>
          </cell>
          <cell r="DZD9">
            <v>8.5</v>
          </cell>
          <cell r="DZE9">
            <v>8.6999999999999993</v>
          </cell>
          <cell r="DZF9">
            <v>8.8000000000000007</v>
          </cell>
          <cell r="DZG9">
            <v>9.3000000000000007</v>
          </cell>
          <cell r="DZH9">
            <v>9.8000000000000007</v>
          </cell>
          <cell r="DZI9">
            <v>10.5</v>
          </cell>
          <cell r="DZJ9">
            <v>10.8</v>
          </cell>
          <cell r="DZK9">
            <v>11.2</v>
          </cell>
          <cell r="DZL9">
            <v>11.2</v>
          </cell>
          <cell r="DZM9">
            <v>11.8</v>
          </cell>
          <cell r="DZN9">
            <v>12.8</v>
          </cell>
          <cell r="DZO9">
            <v>13.2</v>
          </cell>
          <cell r="DZP9">
            <v>13.6</v>
          </cell>
          <cell r="DZQ9">
            <v>14</v>
          </cell>
          <cell r="DZR9">
            <v>14.3</v>
          </cell>
          <cell r="DZS9">
            <v>13.6</v>
          </cell>
          <cell r="DZT9">
            <v>15.8</v>
          </cell>
          <cell r="DZU9">
            <v>15.6</v>
          </cell>
          <cell r="DZV9">
            <v>16.399999999999999</v>
          </cell>
          <cell r="DZW9">
            <v>16.3</v>
          </cell>
          <cell r="DZX9">
            <v>15.3</v>
          </cell>
          <cell r="DZY9">
            <v>15.5</v>
          </cell>
          <cell r="DZZ9">
            <v>14.8</v>
          </cell>
          <cell r="EAA9">
            <v>13.6</v>
          </cell>
          <cell r="EAB9">
            <v>12.4</v>
          </cell>
          <cell r="EAC9">
            <v>12.2</v>
          </cell>
          <cell r="EAD9">
            <v>12</v>
          </cell>
          <cell r="EAE9">
            <v>11.9</v>
          </cell>
          <cell r="EAF9">
            <v>11.7</v>
          </cell>
          <cell r="EAG9">
            <v>11.8</v>
          </cell>
          <cell r="EAH9">
            <v>11.7</v>
          </cell>
          <cell r="EAI9">
            <v>11.5</v>
          </cell>
          <cell r="EAJ9">
            <v>11.5</v>
          </cell>
          <cell r="EAK9">
            <v>11.6</v>
          </cell>
          <cell r="EAL9">
            <v>11.7</v>
          </cell>
          <cell r="EAM9">
            <v>11.2</v>
          </cell>
          <cell r="EAN9">
            <v>11.3</v>
          </cell>
          <cell r="EAO9">
            <v>11.5</v>
          </cell>
          <cell r="EAP9">
            <v>9.9</v>
          </cell>
          <cell r="EAQ9">
            <v>9.8000000000000007</v>
          </cell>
          <cell r="EAR9">
            <v>9.6999999999999993</v>
          </cell>
          <cell r="EAS9">
            <v>10</v>
          </cell>
          <cell r="EAT9">
            <v>10.7</v>
          </cell>
          <cell r="EAU9">
            <v>10.6</v>
          </cell>
          <cell r="EAV9">
            <v>10.199999999999999</v>
          </cell>
          <cell r="EAW9">
            <v>9.6</v>
          </cell>
          <cell r="EAX9">
            <v>9.3000000000000007</v>
          </cell>
          <cell r="EAY9">
            <v>8.3000000000000007</v>
          </cell>
          <cell r="EAZ9">
            <v>7</v>
          </cell>
          <cell r="EBA9">
            <v>5.4</v>
          </cell>
          <cell r="EBB9">
            <v>5.5</v>
          </cell>
          <cell r="EBC9">
            <v>5.5</v>
          </cell>
          <cell r="EBD9">
            <v>5.0999999999999996</v>
          </cell>
          <cell r="EBE9">
            <v>4.7</v>
          </cell>
          <cell r="EBF9">
            <v>3.7</v>
          </cell>
          <cell r="EBG9">
            <v>3.7</v>
          </cell>
          <cell r="EBH9">
            <v>5.0999999999999996</v>
          </cell>
          <cell r="EBI9">
            <v>7.3</v>
          </cell>
          <cell r="EBJ9">
            <v>8.6</v>
          </cell>
          <cell r="EBK9">
            <v>10.3</v>
          </cell>
          <cell r="EBL9">
            <v>10.8</v>
          </cell>
          <cell r="EBM9">
            <v>9.6</v>
          </cell>
          <cell r="EBN9">
            <v>12.4</v>
          </cell>
          <cell r="EBO9">
            <v>11.8</v>
          </cell>
          <cell r="EBP9">
            <v>10.7</v>
          </cell>
          <cell r="EBQ9">
            <v>9.3000000000000007</v>
          </cell>
          <cell r="EBR9">
            <v>10.8</v>
          </cell>
          <cell r="EBS9">
            <v>9.8000000000000007</v>
          </cell>
          <cell r="EBT9">
            <v>10</v>
          </cell>
          <cell r="EBU9">
            <v>9.1</v>
          </cell>
          <cell r="EBV9">
            <v>9.1999999999999993</v>
          </cell>
          <cell r="EBW9">
            <v>8.4</v>
          </cell>
          <cell r="EBX9">
            <v>8.3000000000000007</v>
          </cell>
          <cell r="EBY9">
            <v>6.3</v>
          </cell>
          <cell r="EBZ9">
            <v>6</v>
          </cell>
          <cell r="ECA9">
            <v>5.2</v>
          </cell>
          <cell r="ECB9">
            <v>5.6</v>
          </cell>
          <cell r="ECC9">
            <v>6.2</v>
          </cell>
          <cell r="ECD9">
            <v>6.7</v>
          </cell>
          <cell r="ECE9">
            <v>7.5</v>
          </cell>
          <cell r="ECF9">
            <v>7.8</v>
          </cell>
          <cell r="ECG9">
            <v>8.8000000000000007</v>
          </cell>
          <cell r="ECH9">
            <v>9.8000000000000007</v>
          </cell>
          <cell r="ECI9">
            <v>10.5</v>
          </cell>
          <cell r="ECJ9">
            <v>11.8</v>
          </cell>
          <cell r="ECK9">
            <v>12.3</v>
          </cell>
          <cell r="ECL9">
            <v>11.3</v>
          </cell>
          <cell r="ECM9">
            <v>11.6</v>
          </cell>
          <cell r="ECN9">
            <v>12.1</v>
          </cell>
          <cell r="ECO9">
            <v>12</v>
          </cell>
          <cell r="ECP9">
            <v>11.5</v>
          </cell>
          <cell r="ECQ9">
            <v>12.6</v>
          </cell>
          <cell r="ECR9">
            <v>11.8</v>
          </cell>
          <cell r="ECS9">
            <v>10.6</v>
          </cell>
          <cell r="ECT9">
            <v>9.9</v>
          </cell>
          <cell r="ECU9">
            <v>9.3000000000000007</v>
          </cell>
          <cell r="ECV9">
            <v>7.6</v>
          </cell>
          <cell r="ECW9">
            <v>6.6</v>
          </cell>
          <cell r="ECX9">
            <v>6.3</v>
          </cell>
          <cell r="ECY9">
            <v>5.3</v>
          </cell>
          <cell r="ECZ9">
            <v>5.4</v>
          </cell>
          <cell r="EDA9">
            <v>4.7</v>
          </cell>
          <cell r="EDB9">
            <v>4.8</v>
          </cell>
          <cell r="EDC9">
            <v>4.8</v>
          </cell>
          <cell r="EDD9">
            <v>5.9</v>
          </cell>
          <cell r="EDE9">
            <v>7.9</v>
          </cell>
          <cell r="EDF9">
            <v>7.5</v>
          </cell>
          <cell r="EDG9">
            <v>9.5</v>
          </cell>
          <cell r="EDH9">
            <v>11.1</v>
          </cell>
          <cell r="EDI9">
            <v>11.7</v>
          </cell>
          <cell r="EDJ9">
            <v>12.1</v>
          </cell>
          <cell r="EDK9">
            <v>12.6</v>
          </cell>
          <cell r="EDL9">
            <v>12.1</v>
          </cell>
          <cell r="EDM9">
            <v>12.8</v>
          </cell>
          <cell r="EDN9">
            <v>12.5</v>
          </cell>
          <cell r="EDO9">
            <v>13.3</v>
          </cell>
          <cell r="EDP9">
            <v>12.8</v>
          </cell>
          <cell r="EDQ9">
            <v>12.5</v>
          </cell>
          <cell r="EDR9">
            <v>11.9</v>
          </cell>
          <cell r="EDS9">
            <v>10</v>
          </cell>
          <cell r="EDT9">
            <v>8.4</v>
          </cell>
          <cell r="EDU9">
            <v>7.1</v>
          </cell>
          <cell r="EDV9">
            <v>6</v>
          </cell>
          <cell r="EDW9">
            <v>5</v>
          </cell>
          <cell r="EDX9">
            <v>5.3</v>
          </cell>
          <cell r="EDY9">
            <v>4.9000000000000004</v>
          </cell>
          <cell r="EDZ9">
            <v>4.9000000000000004</v>
          </cell>
          <cell r="EEA9">
            <v>4.4000000000000004</v>
          </cell>
          <cell r="EEB9">
            <v>6.1</v>
          </cell>
          <cell r="EEC9">
            <v>6.7</v>
          </cell>
          <cell r="EED9">
            <v>8.5</v>
          </cell>
          <cell r="EEE9">
            <v>10.1</v>
          </cell>
          <cell r="EEF9">
            <v>10.3</v>
          </cell>
          <cell r="EEG9">
            <v>10.7</v>
          </cell>
          <cell r="EEH9">
            <v>10.6</v>
          </cell>
          <cell r="EEI9">
            <v>10.4</v>
          </cell>
          <cell r="EEJ9">
            <v>9.9</v>
          </cell>
          <cell r="EEK9">
            <v>9.3000000000000007</v>
          </cell>
          <cell r="EEL9">
            <v>9.1999999999999993</v>
          </cell>
          <cell r="EEM9">
            <v>10.1</v>
          </cell>
          <cell r="EEN9">
            <v>11.1</v>
          </cell>
          <cell r="EEO9">
            <v>11.8</v>
          </cell>
          <cell r="EEP9">
            <v>12</v>
          </cell>
          <cell r="EEQ9">
            <v>11.5</v>
          </cell>
          <cell r="EER9">
            <v>11</v>
          </cell>
          <cell r="EES9">
            <v>10.3</v>
          </cell>
          <cell r="EET9">
            <v>9.9</v>
          </cell>
          <cell r="EEU9">
            <v>9.6</v>
          </cell>
          <cell r="EEV9">
            <v>9.4</v>
          </cell>
          <cell r="EEW9">
            <v>9.3000000000000007</v>
          </cell>
          <cell r="EEX9">
            <v>9.5</v>
          </cell>
          <cell r="EEY9">
            <v>9.3000000000000007</v>
          </cell>
          <cell r="EEZ9">
            <v>9.1999999999999993</v>
          </cell>
          <cell r="EFA9">
            <v>9.5</v>
          </cell>
          <cell r="EFB9">
            <v>10</v>
          </cell>
          <cell r="EFC9">
            <v>10.7</v>
          </cell>
          <cell r="EFD9">
            <v>10.199999999999999</v>
          </cell>
          <cell r="EFE9">
            <v>10.5</v>
          </cell>
          <cell r="EFF9">
            <v>12.2</v>
          </cell>
          <cell r="EFG9">
            <v>10.5</v>
          </cell>
          <cell r="EFH9">
            <v>9.9</v>
          </cell>
          <cell r="EFI9">
            <v>9.6</v>
          </cell>
          <cell r="EFJ9">
            <v>10.4</v>
          </cell>
          <cell r="EFK9">
            <v>12</v>
          </cell>
          <cell r="EFL9">
            <v>11.5</v>
          </cell>
          <cell r="EFM9">
            <v>10.9</v>
          </cell>
          <cell r="EFN9">
            <v>10.5</v>
          </cell>
          <cell r="EFO9">
            <v>9.9</v>
          </cell>
          <cell r="EFP9">
            <v>8.8000000000000007</v>
          </cell>
          <cell r="EFQ9">
            <v>7.8</v>
          </cell>
          <cell r="EFR9">
            <v>7.8</v>
          </cell>
          <cell r="EFS9">
            <v>8.3000000000000007</v>
          </cell>
          <cell r="EFT9">
            <v>8.1</v>
          </cell>
          <cell r="EFU9">
            <v>7.8</v>
          </cell>
          <cell r="EFV9">
            <v>7.5</v>
          </cell>
          <cell r="EFW9">
            <v>7.9</v>
          </cell>
          <cell r="EFX9">
            <v>7.9</v>
          </cell>
          <cell r="EFY9">
            <v>8.6</v>
          </cell>
          <cell r="EFZ9">
            <v>9</v>
          </cell>
          <cell r="EGA9">
            <v>9.4</v>
          </cell>
          <cell r="EGB9">
            <v>9.9</v>
          </cell>
          <cell r="EGC9">
            <v>10.9</v>
          </cell>
          <cell r="EGD9">
            <v>10.1</v>
          </cell>
          <cell r="EGE9">
            <v>12.2</v>
          </cell>
          <cell r="EGF9">
            <v>12</v>
          </cell>
          <cell r="EGG9">
            <v>12.1</v>
          </cell>
          <cell r="EGH9">
            <v>11.4</v>
          </cell>
          <cell r="EGI9">
            <v>11.6</v>
          </cell>
          <cell r="EGJ9">
            <v>11.5</v>
          </cell>
          <cell r="EGK9">
            <v>11.4</v>
          </cell>
          <cell r="EGL9">
            <v>11.1</v>
          </cell>
          <cell r="EGM9">
            <v>10.4</v>
          </cell>
          <cell r="EGN9">
            <v>8.8000000000000007</v>
          </cell>
          <cell r="EGO9">
            <v>8.3000000000000007</v>
          </cell>
          <cell r="EGP9">
            <v>8.1999999999999993</v>
          </cell>
          <cell r="EGQ9">
            <v>8.6</v>
          </cell>
          <cell r="EGR9">
            <v>8.1</v>
          </cell>
          <cell r="EGS9">
            <v>8.4</v>
          </cell>
          <cell r="EGT9">
            <v>8.6</v>
          </cell>
          <cell r="EGU9">
            <v>8.3000000000000007</v>
          </cell>
          <cell r="EGV9">
            <v>8.5</v>
          </cell>
          <cell r="EGW9">
            <v>8.9</v>
          </cell>
          <cell r="EGX9">
            <v>9.1999999999999993</v>
          </cell>
          <cell r="EGY9">
            <v>9.6999999999999993</v>
          </cell>
          <cell r="EGZ9">
            <v>11.1</v>
          </cell>
          <cell r="EHA9">
            <v>12.2</v>
          </cell>
          <cell r="EHB9">
            <v>13.1</v>
          </cell>
          <cell r="EHC9">
            <v>14.7</v>
          </cell>
          <cell r="EHD9">
            <v>14.2</v>
          </cell>
          <cell r="EHE9">
            <v>11.5</v>
          </cell>
          <cell r="EHF9">
            <v>11.1</v>
          </cell>
          <cell r="EHG9">
            <v>11.1</v>
          </cell>
          <cell r="EHH9">
            <v>12.4</v>
          </cell>
          <cell r="EHI9">
            <v>11.6</v>
          </cell>
          <cell r="EHJ9">
            <v>11.6</v>
          </cell>
          <cell r="EHK9">
            <v>10.7</v>
          </cell>
          <cell r="EHL9">
            <v>10.6</v>
          </cell>
          <cell r="EHM9">
            <v>10.199999999999999</v>
          </cell>
          <cell r="EHN9">
            <v>9.8000000000000007</v>
          </cell>
          <cell r="EHO9">
            <v>9.1999999999999993</v>
          </cell>
          <cell r="EHP9">
            <v>8.9</v>
          </cell>
          <cell r="EHQ9">
            <v>8.8000000000000007</v>
          </cell>
          <cell r="EHR9">
            <v>7.8</v>
          </cell>
          <cell r="EHS9">
            <v>8.4</v>
          </cell>
          <cell r="EHT9">
            <v>8.4</v>
          </cell>
          <cell r="EHU9">
            <v>9.6999999999999993</v>
          </cell>
          <cell r="EHV9">
            <v>11.5</v>
          </cell>
          <cell r="EHW9">
            <v>12.6</v>
          </cell>
          <cell r="EHX9">
            <v>13.7</v>
          </cell>
          <cell r="EHY9">
            <v>14.4</v>
          </cell>
          <cell r="EHZ9">
            <v>15.3</v>
          </cell>
          <cell r="EIA9">
            <v>15.9</v>
          </cell>
          <cell r="EIB9">
            <v>17.100000000000001</v>
          </cell>
          <cell r="EIC9">
            <v>16.899999999999999</v>
          </cell>
          <cell r="EID9">
            <v>12.7</v>
          </cell>
          <cell r="EIE9">
            <v>12.8</v>
          </cell>
          <cell r="EIF9">
            <v>12.6</v>
          </cell>
          <cell r="EIG9">
            <v>11</v>
          </cell>
          <cell r="EIH9">
            <v>11.2</v>
          </cell>
          <cell r="EII9">
            <v>10.8</v>
          </cell>
          <cell r="EIJ9">
            <v>9.9</v>
          </cell>
          <cell r="EIK9">
            <v>9</v>
          </cell>
          <cell r="EIL9">
            <v>8.5</v>
          </cell>
          <cell r="EIM9">
            <v>7.8</v>
          </cell>
          <cell r="EIN9">
            <v>8.8000000000000007</v>
          </cell>
          <cell r="HPK9">
            <v>17.3</v>
          </cell>
          <cell r="HPL9">
            <v>17.399999999999999</v>
          </cell>
          <cell r="KVK9">
            <v>-7</v>
          </cell>
          <cell r="KVL9">
            <v>1.6</v>
          </cell>
          <cell r="LYA9">
            <v>-6.1</v>
          </cell>
        </row>
        <row r="10">
          <cell r="D10">
            <v>5.4</v>
          </cell>
          <cell r="BBO10">
            <v>3.7</v>
          </cell>
          <cell r="BBP10">
            <v>3.6</v>
          </cell>
          <cell r="BBQ10">
            <v>3.6</v>
          </cell>
          <cell r="BBR10">
            <v>3.6</v>
          </cell>
          <cell r="BBS10">
            <v>3.6</v>
          </cell>
          <cell r="BBT10">
            <v>3.6</v>
          </cell>
          <cell r="BBU10">
            <v>3.6</v>
          </cell>
          <cell r="BBV10">
            <v>3.6</v>
          </cell>
          <cell r="BBW10">
            <v>3.6</v>
          </cell>
          <cell r="BBX10">
            <v>3.6</v>
          </cell>
          <cell r="BBY10">
            <v>3.6</v>
          </cell>
          <cell r="BBZ10">
            <v>3.6</v>
          </cell>
          <cell r="BCA10">
            <v>3.6</v>
          </cell>
          <cell r="BCB10">
            <v>3.6</v>
          </cell>
          <cell r="BCC10">
            <v>3.6</v>
          </cell>
          <cell r="BCD10">
            <v>3.6</v>
          </cell>
          <cell r="BCE10">
            <v>3.6</v>
          </cell>
          <cell r="BCF10">
            <v>3.6</v>
          </cell>
          <cell r="BCG10">
            <v>3.6</v>
          </cell>
          <cell r="BCH10">
            <v>3.6</v>
          </cell>
          <cell r="BCI10">
            <v>3.6</v>
          </cell>
          <cell r="BCJ10">
            <v>3.6</v>
          </cell>
          <cell r="BCK10">
            <v>3.6</v>
          </cell>
          <cell r="BCL10">
            <v>3.6</v>
          </cell>
          <cell r="BCM10">
            <v>3.6</v>
          </cell>
          <cell r="BCN10">
            <v>3.5</v>
          </cell>
          <cell r="BCO10">
            <v>3.5</v>
          </cell>
          <cell r="BCP10">
            <v>3.5</v>
          </cell>
          <cell r="BCQ10">
            <v>3.5</v>
          </cell>
          <cell r="BCR10">
            <v>3.5</v>
          </cell>
          <cell r="BCS10">
            <v>3.5</v>
          </cell>
          <cell r="BCT10">
            <v>3.5</v>
          </cell>
          <cell r="BCU10">
            <v>3.5</v>
          </cell>
          <cell r="BCV10">
            <v>3.5</v>
          </cell>
          <cell r="BCW10">
            <v>3.5</v>
          </cell>
          <cell r="BCX10">
            <v>3.5</v>
          </cell>
          <cell r="BCY10">
            <v>3.5</v>
          </cell>
          <cell r="BCZ10">
            <v>3.5</v>
          </cell>
          <cell r="BDA10">
            <v>3.5</v>
          </cell>
          <cell r="BDB10">
            <v>3.5</v>
          </cell>
          <cell r="BDC10">
            <v>3.5</v>
          </cell>
          <cell r="BDD10">
            <v>3.5</v>
          </cell>
          <cell r="BDE10">
            <v>3.5</v>
          </cell>
          <cell r="BDF10">
            <v>3.5</v>
          </cell>
          <cell r="BDG10">
            <v>3.5</v>
          </cell>
          <cell r="BDH10">
            <v>3.5</v>
          </cell>
          <cell r="BDI10">
            <v>3.5</v>
          </cell>
          <cell r="BDJ10">
            <v>3.5</v>
          </cell>
          <cell r="BDK10">
            <v>3.5</v>
          </cell>
          <cell r="BDL10">
            <v>3.4</v>
          </cell>
          <cell r="BDM10">
            <v>3.4</v>
          </cell>
          <cell r="BDN10">
            <v>3.4</v>
          </cell>
          <cell r="BDO10">
            <v>3.4</v>
          </cell>
          <cell r="BDP10">
            <v>3.4</v>
          </cell>
          <cell r="BDQ10">
            <v>3.4</v>
          </cell>
          <cell r="BDR10">
            <v>3.4</v>
          </cell>
          <cell r="BDS10">
            <v>3.4</v>
          </cell>
          <cell r="BDT10">
            <v>3.4</v>
          </cell>
          <cell r="BDU10">
            <v>3.4</v>
          </cell>
          <cell r="BDV10">
            <v>3.4</v>
          </cell>
          <cell r="BDW10">
            <v>3.4</v>
          </cell>
          <cell r="BDX10">
            <v>3.4</v>
          </cell>
          <cell r="BDY10">
            <v>3.4</v>
          </cell>
          <cell r="BDZ10">
            <v>3.4</v>
          </cell>
          <cell r="BEA10">
            <v>3.4</v>
          </cell>
          <cell r="BEB10">
            <v>3.4</v>
          </cell>
          <cell r="BEC10">
            <v>3.4</v>
          </cell>
          <cell r="BED10">
            <v>3.4</v>
          </cell>
          <cell r="BEE10">
            <v>3.4</v>
          </cell>
          <cell r="BEF10">
            <v>3.4</v>
          </cell>
          <cell r="BEG10">
            <v>3.4</v>
          </cell>
          <cell r="BEH10">
            <v>3.4</v>
          </cell>
          <cell r="BEI10">
            <v>3.4</v>
          </cell>
          <cell r="BEJ10">
            <v>3.2</v>
          </cell>
          <cell r="BEK10">
            <v>3.2</v>
          </cell>
          <cell r="BEL10">
            <v>3.2</v>
          </cell>
          <cell r="BEM10">
            <v>3.2</v>
          </cell>
          <cell r="BEN10">
            <v>3.2</v>
          </cell>
          <cell r="BEO10">
            <v>3.2</v>
          </cell>
          <cell r="BEP10">
            <v>3.2</v>
          </cell>
          <cell r="BEQ10">
            <v>3.2</v>
          </cell>
          <cell r="BER10">
            <v>3.2</v>
          </cell>
          <cell r="BES10">
            <v>3.2</v>
          </cell>
          <cell r="BET10">
            <v>3.2</v>
          </cell>
          <cell r="BEU10">
            <v>3.2</v>
          </cell>
          <cell r="BEV10">
            <v>3.2</v>
          </cell>
          <cell r="BEW10">
            <v>3.2</v>
          </cell>
          <cell r="BEX10">
            <v>3.2</v>
          </cell>
          <cell r="BEY10">
            <v>3.2</v>
          </cell>
          <cell r="BEZ10">
            <v>3.2</v>
          </cell>
          <cell r="BFA10">
            <v>3.2</v>
          </cell>
          <cell r="BFB10">
            <v>3.2</v>
          </cell>
          <cell r="BFC10">
            <v>3.2</v>
          </cell>
          <cell r="BFD10">
            <v>3.2</v>
          </cell>
          <cell r="BFE10">
            <v>3.2</v>
          </cell>
          <cell r="BFF10">
            <v>3.2</v>
          </cell>
          <cell r="BFG10">
            <v>3.2</v>
          </cell>
          <cell r="BFH10">
            <v>3.1</v>
          </cell>
          <cell r="BFI10">
            <v>3.1</v>
          </cell>
          <cell r="BFJ10">
            <v>3.1</v>
          </cell>
          <cell r="BFK10">
            <v>3.1</v>
          </cell>
          <cell r="BFL10">
            <v>3.1</v>
          </cell>
          <cell r="BFM10">
            <v>3.1</v>
          </cell>
          <cell r="BFN10">
            <v>3.1</v>
          </cell>
          <cell r="BFO10">
            <v>3.1</v>
          </cell>
          <cell r="BFP10">
            <v>3.1</v>
          </cell>
          <cell r="BFQ10">
            <v>3.1</v>
          </cell>
          <cell r="BFR10">
            <v>3.1</v>
          </cell>
          <cell r="BFS10">
            <v>3.1</v>
          </cell>
          <cell r="BFT10">
            <v>3.1</v>
          </cell>
          <cell r="BFU10">
            <v>3.1</v>
          </cell>
          <cell r="BFV10">
            <v>3.1</v>
          </cell>
          <cell r="BFW10">
            <v>3.1</v>
          </cell>
          <cell r="BFX10">
            <v>3.1</v>
          </cell>
          <cell r="BFY10">
            <v>3.1</v>
          </cell>
          <cell r="BFZ10">
            <v>3.1</v>
          </cell>
          <cell r="BGA10">
            <v>3.1</v>
          </cell>
          <cell r="BGB10">
            <v>3.1</v>
          </cell>
          <cell r="BGC10">
            <v>3.1</v>
          </cell>
          <cell r="BGD10">
            <v>3.1</v>
          </cell>
          <cell r="BGE10">
            <v>3.1</v>
          </cell>
          <cell r="BGF10">
            <v>3.1</v>
          </cell>
          <cell r="BGG10">
            <v>3.1</v>
          </cell>
          <cell r="BGH10">
            <v>3.1</v>
          </cell>
          <cell r="BGI10">
            <v>3.1</v>
          </cell>
          <cell r="BGJ10">
            <v>3.1</v>
          </cell>
          <cell r="BGK10">
            <v>3.1</v>
          </cell>
          <cell r="BGL10">
            <v>3.1</v>
          </cell>
          <cell r="BGM10">
            <v>3.1</v>
          </cell>
          <cell r="BGN10">
            <v>3.1</v>
          </cell>
          <cell r="BGO10">
            <v>3.1</v>
          </cell>
          <cell r="BGP10">
            <v>3.1</v>
          </cell>
          <cell r="BGQ10">
            <v>3.1</v>
          </cell>
          <cell r="BGR10">
            <v>3.1</v>
          </cell>
          <cell r="BGS10">
            <v>3.1</v>
          </cell>
          <cell r="BGT10">
            <v>3.1</v>
          </cell>
          <cell r="BGU10">
            <v>3.1</v>
          </cell>
          <cell r="BGV10">
            <v>3.1</v>
          </cell>
          <cell r="BGW10">
            <v>3.1</v>
          </cell>
          <cell r="BGX10">
            <v>3.1</v>
          </cell>
          <cell r="BGY10">
            <v>3.1</v>
          </cell>
          <cell r="BGZ10">
            <v>3.1</v>
          </cell>
          <cell r="BHA10">
            <v>3.1</v>
          </cell>
          <cell r="BHB10">
            <v>3.1</v>
          </cell>
          <cell r="BHC10">
            <v>3.1</v>
          </cell>
          <cell r="BHD10">
            <v>3.1</v>
          </cell>
          <cell r="BHE10">
            <v>3.1</v>
          </cell>
          <cell r="BHF10">
            <v>3.1</v>
          </cell>
          <cell r="BHG10">
            <v>3.1</v>
          </cell>
          <cell r="BHH10">
            <v>3.1</v>
          </cell>
          <cell r="BHI10">
            <v>3.1</v>
          </cell>
          <cell r="BHJ10">
            <v>3.1</v>
          </cell>
          <cell r="BHK10">
            <v>3.1</v>
          </cell>
          <cell r="BHL10">
            <v>3.1</v>
          </cell>
          <cell r="BHM10">
            <v>3.1</v>
          </cell>
          <cell r="BHN10">
            <v>3.1</v>
          </cell>
          <cell r="BHO10">
            <v>3.1</v>
          </cell>
          <cell r="BHP10">
            <v>3.1</v>
          </cell>
          <cell r="BHQ10">
            <v>3.1</v>
          </cell>
          <cell r="BHR10">
            <v>3.1</v>
          </cell>
          <cell r="BHS10">
            <v>3.1</v>
          </cell>
          <cell r="BHT10">
            <v>3.1</v>
          </cell>
          <cell r="BHU10">
            <v>3.1</v>
          </cell>
          <cell r="BHV10">
            <v>3.1</v>
          </cell>
          <cell r="BHW10">
            <v>3.1</v>
          </cell>
          <cell r="BHX10">
            <v>3.1</v>
          </cell>
          <cell r="BHY10">
            <v>3.1</v>
          </cell>
          <cell r="BHZ10">
            <v>3.1</v>
          </cell>
          <cell r="BIA10">
            <v>3.1</v>
          </cell>
          <cell r="BIB10">
            <v>3.1</v>
          </cell>
          <cell r="BIC10">
            <v>3.1</v>
          </cell>
          <cell r="BID10">
            <v>3.1</v>
          </cell>
          <cell r="BIE10">
            <v>3.1</v>
          </cell>
          <cell r="BIF10">
            <v>3.1</v>
          </cell>
          <cell r="BIG10">
            <v>3.1</v>
          </cell>
          <cell r="BIH10">
            <v>3.1</v>
          </cell>
          <cell r="BII10">
            <v>3.1</v>
          </cell>
          <cell r="BIJ10">
            <v>3.1</v>
          </cell>
          <cell r="BIK10">
            <v>3.1</v>
          </cell>
          <cell r="BIL10">
            <v>3.1</v>
          </cell>
          <cell r="BIM10">
            <v>3.1</v>
          </cell>
          <cell r="BIN10">
            <v>3.1</v>
          </cell>
          <cell r="BIO10">
            <v>3.1</v>
          </cell>
          <cell r="BIP10">
            <v>3.1</v>
          </cell>
          <cell r="BIQ10">
            <v>3.1</v>
          </cell>
          <cell r="BIR10">
            <v>3.1</v>
          </cell>
          <cell r="BIS10">
            <v>3.1</v>
          </cell>
          <cell r="BIT10">
            <v>3.1</v>
          </cell>
          <cell r="BIU10">
            <v>3.1</v>
          </cell>
          <cell r="BIV10">
            <v>3.1</v>
          </cell>
          <cell r="BIW10">
            <v>3.1</v>
          </cell>
          <cell r="BIX10">
            <v>3.1</v>
          </cell>
          <cell r="BIY10">
            <v>3.1</v>
          </cell>
          <cell r="BIZ10">
            <v>3.3</v>
          </cell>
          <cell r="BJA10">
            <v>3.3</v>
          </cell>
          <cell r="BJB10">
            <v>3.3</v>
          </cell>
          <cell r="BJC10">
            <v>3.3</v>
          </cell>
          <cell r="BJD10">
            <v>3.3</v>
          </cell>
          <cell r="BJE10">
            <v>3.3</v>
          </cell>
          <cell r="BJF10">
            <v>3.3</v>
          </cell>
          <cell r="BJG10">
            <v>3.3</v>
          </cell>
          <cell r="BJH10">
            <v>3.3</v>
          </cell>
          <cell r="BJI10">
            <v>3.3</v>
          </cell>
          <cell r="BJJ10">
            <v>3.3</v>
          </cell>
          <cell r="BJK10">
            <v>3.3</v>
          </cell>
          <cell r="BJL10">
            <v>3.3</v>
          </cell>
          <cell r="BJM10">
            <v>3.3</v>
          </cell>
          <cell r="BJN10">
            <v>3.3</v>
          </cell>
          <cell r="BJO10">
            <v>3.3</v>
          </cell>
          <cell r="BJP10">
            <v>3.3</v>
          </cell>
          <cell r="BJQ10">
            <v>3.3</v>
          </cell>
          <cell r="BJR10">
            <v>3.3</v>
          </cell>
          <cell r="BJS10">
            <v>3.3</v>
          </cell>
          <cell r="BJT10">
            <v>3.3</v>
          </cell>
          <cell r="BJU10">
            <v>3.3</v>
          </cell>
          <cell r="BJV10">
            <v>3.3</v>
          </cell>
          <cell r="BJW10">
            <v>3.3</v>
          </cell>
          <cell r="BJX10">
            <v>3.4</v>
          </cell>
          <cell r="BJY10">
            <v>3.4</v>
          </cell>
          <cell r="BJZ10">
            <v>3.4</v>
          </cell>
          <cell r="BKA10">
            <v>3.4</v>
          </cell>
          <cell r="BKB10">
            <v>3.4</v>
          </cell>
          <cell r="BKC10">
            <v>3.4</v>
          </cell>
          <cell r="BKD10">
            <v>3.4</v>
          </cell>
          <cell r="BKE10">
            <v>3.4</v>
          </cell>
          <cell r="BKF10">
            <v>3.4</v>
          </cell>
          <cell r="BKG10">
            <v>3.4</v>
          </cell>
          <cell r="BKH10">
            <v>3.4</v>
          </cell>
          <cell r="BKI10">
            <v>3.4</v>
          </cell>
          <cell r="BKJ10">
            <v>3.4</v>
          </cell>
          <cell r="BKK10">
            <v>3.4</v>
          </cell>
          <cell r="BKL10">
            <v>3.4</v>
          </cell>
          <cell r="BKM10">
            <v>3.4</v>
          </cell>
          <cell r="BKN10">
            <v>3.4</v>
          </cell>
          <cell r="BKO10">
            <v>3.4</v>
          </cell>
          <cell r="BKP10">
            <v>3.4</v>
          </cell>
          <cell r="BKQ10">
            <v>3.4</v>
          </cell>
          <cell r="BKR10">
            <v>3.4</v>
          </cell>
          <cell r="BKS10">
            <v>3.4</v>
          </cell>
          <cell r="BKT10">
            <v>3.4</v>
          </cell>
          <cell r="BKU10">
            <v>3.4</v>
          </cell>
          <cell r="BKV10">
            <v>3.6</v>
          </cell>
          <cell r="BKW10">
            <v>3.6</v>
          </cell>
          <cell r="BKX10">
            <v>3.6</v>
          </cell>
          <cell r="BKY10">
            <v>3.6</v>
          </cell>
          <cell r="BKZ10">
            <v>3.6</v>
          </cell>
          <cell r="BLA10">
            <v>3.6</v>
          </cell>
          <cell r="BLB10">
            <v>3.6</v>
          </cell>
          <cell r="BLC10">
            <v>3.6</v>
          </cell>
          <cell r="BLD10">
            <v>3.6</v>
          </cell>
          <cell r="BLE10">
            <v>3.6</v>
          </cell>
          <cell r="BLF10">
            <v>3.6</v>
          </cell>
          <cell r="BLG10">
            <v>3.6</v>
          </cell>
          <cell r="BLH10">
            <v>3.6</v>
          </cell>
          <cell r="BLI10">
            <v>3.6</v>
          </cell>
          <cell r="BLJ10">
            <v>3.6</v>
          </cell>
          <cell r="BLK10">
            <v>3.6</v>
          </cell>
          <cell r="BLL10">
            <v>3.6</v>
          </cell>
          <cell r="BLM10">
            <v>3.6</v>
          </cell>
          <cell r="BLN10">
            <v>3.6</v>
          </cell>
          <cell r="BLO10">
            <v>3.6</v>
          </cell>
          <cell r="BLP10">
            <v>3.6</v>
          </cell>
          <cell r="BLQ10">
            <v>3.6</v>
          </cell>
          <cell r="BLR10">
            <v>3.6</v>
          </cell>
          <cell r="BLS10">
            <v>3.6</v>
          </cell>
          <cell r="BLT10">
            <v>3.8</v>
          </cell>
          <cell r="BLU10">
            <v>3.8</v>
          </cell>
          <cell r="BLV10">
            <v>3.8</v>
          </cell>
          <cell r="BLW10">
            <v>3.8</v>
          </cell>
          <cell r="BLX10">
            <v>3.8</v>
          </cell>
          <cell r="BLY10">
            <v>3.8</v>
          </cell>
          <cell r="BLZ10">
            <v>3.8</v>
          </cell>
          <cell r="BMA10">
            <v>3.8</v>
          </cell>
          <cell r="BMB10">
            <v>3.8</v>
          </cell>
          <cell r="BMC10">
            <v>3.8</v>
          </cell>
          <cell r="BMD10">
            <v>3.8</v>
          </cell>
          <cell r="BME10">
            <v>3.8</v>
          </cell>
          <cell r="BMF10">
            <v>3.8</v>
          </cell>
          <cell r="BMG10">
            <v>3.8</v>
          </cell>
          <cell r="BMH10">
            <v>3.8</v>
          </cell>
          <cell r="BMI10">
            <v>3.8</v>
          </cell>
          <cell r="BMJ10">
            <v>3.8</v>
          </cell>
          <cell r="BMK10">
            <v>3.8</v>
          </cell>
          <cell r="BML10">
            <v>3.8</v>
          </cell>
          <cell r="BMM10">
            <v>3.8</v>
          </cell>
          <cell r="BMN10">
            <v>3.8</v>
          </cell>
          <cell r="BMO10">
            <v>3.8</v>
          </cell>
          <cell r="BMP10">
            <v>3.8</v>
          </cell>
          <cell r="BMQ10">
            <v>3.8</v>
          </cell>
          <cell r="BMR10">
            <v>4.0999999999999996</v>
          </cell>
          <cell r="BMS10">
            <v>4.0999999999999996</v>
          </cell>
          <cell r="BMT10">
            <v>4.0999999999999996</v>
          </cell>
          <cell r="BMU10">
            <v>4.0999999999999996</v>
          </cell>
          <cell r="BMV10">
            <v>4.0999999999999996</v>
          </cell>
          <cell r="BMW10">
            <v>4.0999999999999996</v>
          </cell>
          <cell r="BMX10">
            <v>4.0999999999999996</v>
          </cell>
          <cell r="BMY10">
            <v>4.0999999999999996</v>
          </cell>
          <cell r="BMZ10">
            <v>4.0999999999999996</v>
          </cell>
          <cell r="BNA10">
            <v>4.0999999999999996</v>
          </cell>
          <cell r="BNB10">
            <v>4.0999999999999996</v>
          </cell>
          <cell r="BNC10">
            <v>4.0999999999999996</v>
          </cell>
          <cell r="BND10">
            <v>4.0999999999999996</v>
          </cell>
          <cell r="BNE10">
            <v>4.0999999999999996</v>
          </cell>
          <cell r="BNF10">
            <v>4.0999999999999996</v>
          </cell>
          <cell r="BNG10">
            <v>4.0999999999999996</v>
          </cell>
          <cell r="BNH10">
            <v>4.0999999999999996</v>
          </cell>
          <cell r="BNI10">
            <v>4.0999999999999996</v>
          </cell>
          <cell r="BNJ10">
            <v>4.0999999999999996</v>
          </cell>
          <cell r="BNK10">
            <v>4.0999999999999996</v>
          </cell>
          <cell r="BNL10">
            <v>4.0999999999999996</v>
          </cell>
          <cell r="BNM10">
            <v>4.0999999999999996</v>
          </cell>
          <cell r="BNN10">
            <v>4.0999999999999996</v>
          </cell>
          <cell r="BNO10">
            <v>4.0999999999999996</v>
          </cell>
          <cell r="BNP10">
            <v>4.3</v>
          </cell>
          <cell r="BNQ10">
            <v>4.3</v>
          </cell>
          <cell r="BNR10">
            <v>4.3</v>
          </cell>
          <cell r="BNS10">
            <v>4.3</v>
          </cell>
          <cell r="BNT10">
            <v>4.3</v>
          </cell>
          <cell r="BNU10">
            <v>4.3</v>
          </cell>
          <cell r="BNV10">
            <v>4.3</v>
          </cell>
          <cell r="BNW10">
            <v>4.3</v>
          </cell>
          <cell r="BNX10">
            <v>4.3</v>
          </cell>
          <cell r="BNY10">
            <v>4.3</v>
          </cell>
          <cell r="BNZ10">
            <v>4.3</v>
          </cell>
          <cell r="BOA10">
            <v>4.3</v>
          </cell>
          <cell r="BOB10">
            <v>4.3</v>
          </cell>
          <cell r="BOC10">
            <v>4.3</v>
          </cell>
          <cell r="BOD10">
            <v>4.3</v>
          </cell>
          <cell r="BOE10">
            <v>4.3</v>
          </cell>
          <cell r="BOF10">
            <v>4.3</v>
          </cell>
          <cell r="BOG10">
            <v>4.3</v>
          </cell>
          <cell r="BOH10">
            <v>4.3</v>
          </cell>
          <cell r="BOI10">
            <v>4.3</v>
          </cell>
          <cell r="BOJ10">
            <v>4.3</v>
          </cell>
          <cell r="BOK10">
            <v>4.3</v>
          </cell>
          <cell r="BOL10">
            <v>4.3</v>
          </cell>
          <cell r="BOM10">
            <v>4.3</v>
          </cell>
          <cell r="BON10">
            <v>4.3</v>
          </cell>
          <cell r="BOO10">
            <v>4.3</v>
          </cell>
          <cell r="BOP10">
            <v>4.3</v>
          </cell>
          <cell r="BOQ10">
            <v>4.3</v>
          </cell>
          <cell r="BOR10">
            <v>4.3</v>
          </cell>
          <cell r="BOS10">
            <v>4.3</v>
          </cell>
          <cell r="BOT10">
            <v>4.3</v>
          </cell>
          <cell r="BOU10">
            <v>4.3</v>
          </cell>
          <cell r="BOV10">
            <v>4.3</v>
          </cell>
          <cell r="BOW10">
            <v>4.3</v>
          </cell>
          <cell r="BOX10">
            <v>4.3</v>
          </cell>
          <cell r="BOY10">
            <v>4.3</v>
          </cell>
          <cell r="BOZ10">
            <v>4.3</v>
          </cell>
          <cell r="BPA10">
            <v>4.3</v>
          </cell>
          <cell r="BPB10">
            <v>4.3</v>
          </cell>
          <cell r="BPC10">
            <v>4.3</v>
          </cell>
          <cell r="BPD10">
            <v>4.3</v>
          </cell>
          <cell r="BPE10">
            <v>4.3</v>
          </cell>
          <cell r="BPF10">
            <v>4.3</v>
          </cell>
          <cell r="BPG10">
            <v>4.3</v>
          </cell>
          <cell r="BPH10">
            <v>4.3</v>
          </cell>
          <cell r="BPI10">
            <v>4.3</v>
          </cell>
          <cell r="BPJ10">
            <v>4.3</v>
          </cell>
          <cell r="BPK10">
            <v>4.3</v>
          </cell>
          <cell r="BPL10">
            <v>4.0999999999999996</v>
          </cell>
          <cell r="BPM10">
            <v>4.0999999999999996</v>
          </cell>
          <cell r="BPN10">
            <v>4.0999999999999996</v>
          </cell>
          <cell r="BPO10">
            <v>4.0999999999999996</v>
          </cell>
          <cell r="BPP10">
            <v>4.0999999999999996</v>
          </cell>
          <cell r="BPQ10">
            <v>4.0999999999999996</v>
          </cell>
          <cell r="BPR10">
            <v>4.0999999999999996</v>
          </cell>
          <cell r="BPS10">
            <v>4.0999999999999996</v>
          </cell>
          <cell r="BPT10">
            <v>4.0999999999999996</v>
          </cell>
          <cell r="BPU10">
            <v>4.0999999999999996</v>
          </cell>
          <cell r="BPV10">
            <v>4.0999999999999996</v>
          </cell>
          <cell r="BPW10">
            <v>4.0999999999999996</v>
          </cell>
          <cell r="BPX10">
            <v>4.0999999999999996</v>
          </cell>
          <cell r="BPY10">
            <v>4.0999999999999996</v>
          </cell>
          <cell r="BPZ10">
            <v>4.0999999999999996</v>
          </cell>
          <cell r="BQA10">
            <v>4.0999999999999996</v>
          </cell>
          <cell r="BQB10">
            <v>4.0999999999999996</v>
          </cell>
          <cell r="BQC10">
            <v>4.0999999999999996</v>
          </cell>
          <cell r="BQD10">
            <v>4.0999999999999996</v>
          </cell>
          <cell r="BQE10">
            <v>4.0999999999999996</v>
          </cell>
          <cell r="BQF10">
            <v>4.0999999999999996</v>
          </cell>
          <cell r="BQG10">
            <v>4.0999999999999996</v>
          </cell>
          <cell r="BQH10">
            <v>4.0999999999999996</v>
          </cell>
          <cell r="BQI10">
            <v>4.0999999999999996</v>
          </cell>
          <cell r="BQJ10">
            <v>3.9</v>
          </cell>
          <cell r="BQK10">
            <v>3.9</v>
          </cell>
          <cell r="BQL10">
            <v>3.9</v>
          </cell>
          <cell r="BQM10">
            <v>3.9</v>
          </cell>
          <cell r="BQN10">
            <v>3.9</v>
          </cell>
          <cell r="BQO10">
            <v>3.9</v>
          </cell>
          <cell r="BQP10">
            <v>3.9</v>
          </cell>
          <cell r="BQQ10">
            <v>3.9</v>
          </cell>
          <cell r="BQR10">
            <v>3.9</v>
          </cell>
          <cell r="BQS10">
            <v>3.9</v>
          </cell>
          <cell r="BQT10">
            <v>3.9</v>
          </cell>
          <cell r="BQU10">
            <v>3.9</v>
          </cell>
          <cell r="BQV10">
            <v>3.9</v>
          </cell>
          <cell r="BQW10">
            <v>3.9</v>
          </cell>
          <cell r="BQX10">
            <v>3.9</v>
          </cell>
          <cell r="BQY10">
            <v>3.9</v>
          </cell>
          <cell r="BQZ10">
            <v>3.9</v>
          </cell>
          <cell r="BRA10">
            <v>3.9</v>
          </cell>
          <cell r="BRB10">
            <v>3.9</v>
          </cell>
          <cell r="BRC10">
            <v>3.9</v>
          </cell>
          <cell r="BRD10">
            <v>3.9</v>
          </cell>
          <cell r="BRE10">
            <v>3.9</v>
          </cell>
          <cell r="BRF10">
            <v>3.9</v>
          </cell>
          <cell r="BRG10">
            <v>3.9</v>
          </cell>
          <cell r="BRH10">
            <v>3.7</v>
          </cell>
          <cell r="BRI10">
            <v>3.7</v>
          </cell>
          <cell r="BRJ10">
            <v>3.7</v>
          </cell>
          <cell r="BRK10">
            <v>3.7</v>
          </cell>
          <cell r="BRL10">
            <v>3.7</v>
          </cell>
          <cell r="BRM10">
            <v>3.7</v>
          </cell>
          <cell r="BRN10">
            <v>3.7</v>
          </cell>
          <cell r="BRO10">
            <v>3.7</v>
          </cell>
          <cell r="BRP10">
            <v>3.7</v>
          </cell>
          <cell r="BRQ10">
            <v>3.7</v>
          </cell>
          <cell r="BRR10">
            <v>3.7</v>
          </cell>
          <cell r="BRS10">
            <v>3.7</v>
          </cell>
          <cell r="BRT10">
            <v>3.7</v>
          </cell>
          <cell r="BRU10">
            <v>3.7</v>
          </cell>
          <cell r="BRV10">
            <v>3.7</v>
          </cell>
          <cell r="BRW10">
            <v>3.7</v>
          </cell>
          <cell r="BRX10">
            <v>3.7</v>
          </cell>
          <cell r="BRY10">
            <v>3.7</v>
          </cell>
          <cell r="BRZ10">
            <v>3.7</v>
          </cell>
          <cell r="BSA10">
            <v>3.7</v>
          </cell>
          <cell r="BSB10">
            <v>3.7</v>
          </cell>
          <cell r="BSC10">
            <v>3.7</v>
          </cell>
          <cell r="BSD10">
            <v>3.7</v>
          </cell>
          <cell r="BSE10">
            <v>3.7</v>
          </cell>
          <cell r="BSF10">
            <v>3.4</v>
          </cell>
          <cell r="BSG10">
            <v>3.4</v>
          </cell>
          <cell r="BSH10">
            <v>3.4</v>
          </cell>
          <cell r="BSI10">
            <v>3.4</v>
          </cell>
          <cell r="BSJ10">
            <v>3.4</v>
          </cell>
          <cell r="BSK10">
            <v>3.4</v>
          </cell>
          <cell r="BSL10">
            <v>3.4</v>
          </cell>
          <cell r="BSM10">
            <v>3.4</v>
          </cell>
          <cell r="BSN10">
            <v>3.4</v>
          </cell>
          <cell r="BSO10">
            <v>3.4</v>
          </cell>
          <cell r="BSP10">
            <v>3.4</v>
          </cell>
          <cell r="BSQ10">
            <v>3.4</v>
          </cell>
          <cell r="BSR10">
            <v>3.4</v>
          </cell>
          <cell r="BSS10">
            <v>3.4</v>
          </cell>
          <cell r="BST10">
            <v>3.4</v>
          </cell>
          <cell r="BSU10">
            <v>3.4</v>
          </cell>
          <cell r="BSV10">
            <v>3.4</v>
          </cell>
          <cell r="BSW10">
            <v>3.4</v>
          </cell>
          <cell r="BSX10">
            <v>3.4</v>
          </cell>
          <cell r="BSY10">
            <v>3.4</v>
          </cell>
          <cell r="BSZ10">
            <v>3.4</v>
          </cell>
          <cell r="BTA10">
            <v>3.4</v>
          </cell>
          <cell r="BTB10">
            <v>3.4</v>
          </cell>
          <cell r="BTC10">
            <v>3.4</v>
          </cell>
          <cell r="BTD10">
            <v>3.1</v>
          </cell>
          <cell r="BTE10">
            <v>3.1</v>
          </cell>
          <cell r="BTF10">
            <v>3.1</v>
          </cell>
          <cell r="BTG10">
            <v>3.1</v>
          </cell>
          <cell r="BTH10">
            <v>3.1</v>
          </cell>
          <cell r="BTI10">
            <v>3.1</v>
          </cell>
          <cell r="BTJ10">
            <v>3.1</v>
          </cell>
          <cell r="BTK10">
            <v>3.1</v>
          </cell>
          <cell r="BTL10">
            <v>3.1</v>
          </cell>
          <cell r="BTM10">
            <v>3.1</v>
          </cell>
          <cell r="BTN10">
            <v>3.1</v>
          </cell>
          <cell r="BTO10">
            <v>3.1</v>
          </cell>
          <cell r="BTP10">
            <v>3.1</v>
          </cell>
          <cell r="BTQ10">
            <v>3.1</v>
          </cell>
          <cell r="BTR10">
            <v>3.1</v>
          </cell>
          <cell r="BTS10">
            <v>3.1</v>
          </cell>
          <cell r="BTT10">
            <v>3.1</v>
          </cell>
          <cell r="BTU10">
            <v>3.1</v>
          </cell>
          <cell r="BTV10">
            <v>3.1</v>
          </cell>
          <cell r="BTW10">
            <v>3.1</v>
          </cell>
          <cell r="BTX10">
            <v>3.1</v>
          </cell>
          <cell r="BTY10">
            <v>3.1</v>
          </cell>
          <cell r="BTZ10">
            <v>3.1</v>
          </cell>
          <cell r="BUA10">
            <v>3.1</v>
          </cell>
          <cell r="BUB10">
            <v>2.8</v>
          </cell>
          <cell r="BUC10">
            <v>2.8</v>
          </cell>
          <cell r="BUD10">
            <v>2.8</v>
          </cell>
          <cell r="BUE10">
            <v>2.8</v>
          </cell>
          <cell r="BUF10">
            <v>2.8</v>
          </cell>
          <cell r="BUG10">
            <v>2.8</v>
          </cell>
          <cell r="BUH10">
            <v>2.8</v>
          </cell>
          <cell r="BUI10">
            <v>2.8</v>
          </cell>
          <cell r="BUJ10">
            <v>2.8</v>
          </cell>
          <cell r="BUK10">
            <v>2.8</v>
          </cell>
          <cell r="BUL10">
            <v>2.8</v>
          </cell>
          <cell r="BUM10">
            <v>2.8</v>
          </cell>
          <cell r="BUN10">
            <v>2.8</v>
          </cell>
          <cell r="BUO10">
            <v>2.8</v>
          </cell>
          <cell r="BUP10">
            <v>2.8</v>
          </cell>
          <cell r="BUQ10">
            <v>2.8</v>
          </cell>
          <cell r="BUR10">
            <v>2.8</v>
          </cell>
          <cell r="BUS10">
            <v>2.8</v>
          </cell>
          <cell r="BUT10">
            <v>2.8</v>
          </cell>
          <cell r="BUU10">
            <v>2.8</v>
          </cell>
          <cell r="BUV10">
            <v>2.8</v>
          </cell>
          <cell r="BUW10">
            <v>2.8</v>
          </cell>
          <cell r="BUX10">
            <v>2.8</v>
          </cell>
          <cell r="BUY10">
            <v>2.8</v>
          </cell>
          <cell r="BUZ10">
            <v>2.8</v>
          </cell>
          <cell r="BVA10">
            <v>2.8</v>
          </cell>
          <cell r="BVB10">
            <v>2.8</v>
          </cell>
          <cell r="BVC10">
            <v>2.8</v>
          </cell>
          <cell r="BVD10">
            <v>2.8</v>
          </cell>
          <cell r="BVE10">
            <v>2.8</v>
          </cell>
          <cell r="BVF10">
            <v>2.8</v>
          </cell>
          <cell r="BVG10">
            <v>2.8</v>
          </cell>
          <cell r="BVH10">
            <v>2.8</v>
          </cell>
          <cell r="BVI10">
            <v>2.8</v>
          </cell>
          <cell r="BVJ10">
            <v>2.8</v>
          </cell>
          <cell r="BVK10">
            <v>2.8</v>
          </cell>
          <cell r="BVL10">
            <v>2.8</v>
          </cell>
          <cell r="BVM10">
            <v>2.8</v>
          </cell>
          <cell r="BVN10">
            <v>2.8</v>
          </cell>
          <cell r="BVO10">
            <v>2.8</v>
          </cell>
          <cell r="BVP10">
            <v>2.8</v>
          </cell>
          <cell r="BVQ10">
            <v>2.8</v>
          </cell>
          <cell r="BVR10">
            <v>2.8</v>
          </cell>
          <cell r="BVS10">
            <v>2.8</v>
          </cell>
          <cell r="BVT10">
            <v>2.8</v>
          </cell>
          <cell r="BVU10">
            <v>2.8</v>
          </cell>
          <cell r="BVV10">
            <v>2.8</v>
          </cell>
          <cell r="BVW10">
            <v>2.8</v>
          </cell>
          <cell r="BVX10">
            <v>2.8</v>
          </cell>
          <cell r="BVY10">
            <v>2.8</v>
          </cell>
          <cell r="BVZ10">
            <v>2.8</v>
          </cell>
          <cell r="BWA10">
            <v>2.8</v>
          </cell>
          <cell r="BWB10">
            <v>2.8</v>
          </cell>
          <cell r="BWC10">
            <v>2.8</v>
          </cell>
          <cell r="BWD10">
            <v>2.8</v>
          </cell>
          <cell r="BWE10">
            <v>2.8</v>
          </cell>
          <cell r="BWF10">
            <v>2.8</v>
          </cell>
          <cell r="BWG10">
            <v>2.8</v>
          </cell>
          <cell r="BWH10">
            <v>2.8</v>
          </cell>
          <cell r="BWI10">
            <v>2.8</v>
          </cell>
          <cell r="BWJ10">
            <v>2.8</v>
          </cell>
          <cell r="BWK10">
            <v>2.8</v>
          </cell>
          <cell r="BWL10">
            <v>2.8</v>
          </cell>
          <cell r="BWM10">
            <v>2.8</v>
          </cell>
          <cell r="BWN10">
            <v>2.8</v>
          </cell>
          <cell r="BWO10">
            <v>2.8</v>
          </cell>
          <cell r="BWP10">
            <v>2.8</v>
          </cell>
          <cell r="BWQ10">
            <v>2.8</v>
          </cell>
          <cell r="BWR10">
            <v>2.8</v>
          </cell>
          <cell r="BWS10">
            <v>2.8</v>
          </cell>
          <cell r="BWT10">
            <v>2.8</v>
          </cell>
          <cell r="BWU10">
            <v>2.8</v>
          </cell>
          <cell r="BWV10">
            <v>2.7</v>
          </cell>
          <cell r="BWW10">
            <v>2.7</v>
          </cell>
          <cell r="BWX10">
            <v>2.7</v>
          </cell>
          <cell r="BWY10">
            <v>2.7</v>
          </cell>
          <cell r="BWZ10">
            <v>2.7</v>
          </cell>
          <cell r="BXA10">
            <v>2.7</v>
          </cell>
          <cell r="BXB10">
            <v>2.7</v>
          </cell>
          <cell r="BXC10">
            <v>2.7</v>
          </cell>
          <cell r="BXD10">
            <v>2.7</v>
          </cell>
          <cell r="BXE10">
            <v>2.7</v>
          </cell>
          <cell r="BXF10">
            <v>2.7</v>
          </cell>
          <cell r="BXG10">
            <v>2.7</v>
          </cell>
          <cell r="BXH10">
            <v>2.7</v>
          </cell>
          <cell r="BXI10">
            <v>2.7</v>
          </cell>
          <cell r="BXJ10">
            <v>2.7</v>
          </cell>
          <cell r="BXK10">
            <v>2.7</v>
          </cell>
          <cell r="BXL10">
            <v>2.7</v>
          </cell>
          <cell r="BXM10">
            <v>2.7</v>
          </cell>
          <cell r="BXN10">
            <v>2.7</v>
          </cell>
          <cell r="BXO10">
            <v>2.7</v>
          </cell>
          <cell r="BXP10">
            <v>2.7</v>
          </cell>
          <cell r="BXQ10">
            <v>2.7</v>
          </cell>
          <cell r="BXR10">
            <v>2.7</v>
          </cell>
          <cell r="BXS10">
            <v>2.7</v>
          </cell>
          <cell r="BXT10">
            <v>2.7</v>
          </cell>
          <cell r="BXU10">
            <v>2.7</v>
          </cell>
          <cell r="BXV10">
            <v>2.7</v>
          </cell>
          <cell r="BXW10">
            <v>2.7</v>
          </cell>
          <cell r="BXX10">
            <v>2.7</v>
          </cell>
          <cell r="BXY10">
            <v>2.7</v>
          </cell>
          <cell r="BXZ10">
            <v>2.7</v>
          </cell>
          <cell r="BYA10">
            <v>2.7</v>
          </cell>
          <cell r="BYB10">
            <v>2.7</v>
          </cell>
          <cell r="BYC10">
            <v>2.7</v>
          </cell>
          <cell r="BYD10">
            <v>2.7</v>
          </cell>
          <cell r="BYE10">
            <v>2.7</v>
          </cell>
          <cell r="BYF10">
            <v>2.7</v>
          </cell>
          <cell r="BYG10">
            <v>2.7</v>
          </cell>
          <cell r="BYH10">
            <v>2.7</v>
          </cell>
          <cell r="BYI10">
            <v>2.7</v>
          </cell>
          <cell r="BYJ10">
            <v>2.7</v>
          </cell>
          <cell r="BYK10">
            <v>2.7</v>
          </cell>
          <cell r="BYL10">
            <v>2.7</v>
          </cell>
          <cell r="BYM10">
            <v>2.7</v>
          </cell>
          <cell r="BYN10">
            <v>2.7</v>
          </cell>
          <cell r="BYO10">
            <v>2.7</v>
          </cell>
          <cell r="BYP10">
            <v>2.7</v>
          </cell>
          <cell r="BYQ10">
            <v>2.7</v>
          </cell>
          <cell r="BYR10">
            <v>2.7</v>
          </cell>
          <cell r="BYS10">
            <v>2.7</v>
          </cell>
          <cell r="BYT10">
            <v>2.7</v>
          </cell>
          <cell r="BYU10">
            <v>2.7</v>
          </cell>
          <cell r="BYV10">
            <v>2.7</v>
          </cell>
          <cell r="BYW10">
            <v>2.7</v>
          </cell>
          <cell r="BYX10">
            <v>2.7</v>
          </cell>
          <cell r="BYY10">
            <v>2.7</v>
          </cell>
          <cell r="BYZ10">
            <v>2.7</v>
          </cell>
          <cell r="BZA10">
            <v>2.7</v>
          </cell>
          <cell r="BZB10">
            <v>2.7</v>
          </cell>
          <cell r="BZC10">
            <v>2.7</v>
          </cell>
          <cell r="BZD10">
            <v>2.7</v>
          </cell>
          <cell r="BZE10">
            <v>2.7</v>
          </cell>
          <cell r="BZF10">
            <v>2.7</v>
          </cell>
          <cell r="BZG10">
            <v>2.7</v>
          </cell>
          <cell r="BZH10">
            <v>2.7</v>
          </cell>
          <cell r="BZI10">
            <v>2.7</v>
          </cell>
          <cell r="BZJ10">
            <v>2.7</v>
          </cell>
          <cell r="BZK10">
            <v>2.7</v>
          </cell>
          <cell r="BZL10">
            <v>2.7</v>
          </cell>
          <cell r="BZM10">
            <v>2.7</v>
          </cell>
          <cell r="BZN10">
            <v>2.7</v>
          </cell>
          <cell r="BZO10">
            <v>2.7</v>
          </cell>
          <cell r="BZP10">
            <v>2.6</v>
          </cell>
          <cell r="BZQ10">
            <v>2.6</v>
          </cell>
          <cell r="BZR10">
            <v>2.6</v>
          </cell>
          <cell r="BZS10">
            <v>2.6</v>
          </cell>
          <cell r="BZT10">
            <v>2.6</v>
          </cell>
          <cell r="BZU10">
            <v>2.6</v>
          </cell>
          <cell r="BZV10">
            <v>2.6</v>
          </cell>
          <cell r="BZW10">
            <v>2.6</v>
          </cell>
          <cell r="BZX10">
            <v>2.6</v>
          </cell>
          <cell r="BZY10">
            <v>2.6</v>
          </cell>
          <cell r="BZZ10">
            <v>2.6</v>
          </cell>
          <cell r="CAA10">
            <v>2.6</v>
          </cell>
          <cell r="CAB10">
            <v>2.6</v>
          </cell>
          <cell r="CAC10">
            <v>2.6</v>
          </cell>
          <cell r="CAD10">
            <v>2.6</v>
          </cell>
          <cell r="CAE10">
            <v>2.6</v>
          </cell>
          <cell r="CAF10">
            <v>2.6</v>
          </cell>
          <cell r="CAG10">
            <v>2.6</v>
          </cell>
          <cell r="CAH10">
            <v>2.6</v>
          </cell>
          <cell r="CAI10">
            <v>2.6</v>
          </cell>
          <cell r="CAJ10">
            <v>2.6</v>
          </cell>
          <cell r="CAK10">
            <v>2.6</v>
          </cell>
          <cell r="CAL10">
            <v>2.6</v>
          </cell>
          <cell r="CAM10">
            <v>2.6</v>
          </cell>
          <cell r="CAN10">
            <v>2.6</v>
          </cell>
          <cell r="CAO10">
            <v>2.6</v>
          </cell>
          <cell r="CAP10">
            <v>2.6</v>
          </cell>
          <cell r="CAQ10">
            <v>2.6</v>
          </cell>
          <cell r="CAR10">
            <v>2.6</v>
          </cell>
          <cell r="CAS10">
            <v>2.6</v>
          </cell>
          <cell r="CAT10">
            <v>2.6</v>
          </cell>
          <cell r="CAU10">
            <v>2.6</v>
          </cell>
          <cell r="CAV10">
            <v>2.6</v>
          </cell>
          <cell r="CAW10">
            <v>2.6</v>
          </cell>
          <cell r="CAX10">
            <v>2.6</v>
          </cell>
          <cell r="CAY10">
            <v>2.6</v>
          </cell>
          <cell r="CAZ10">
            <v>2.6</v>
          </cell>
          <cell r="CBA10">
            <v>2.6</v>
          </cell>
          <cell r="CBB10">
            <v>2.6</v>
          </cell>
          <cell r="CBC10">
            <v>2.6</v>
          </cell>
          <cell r="CBD10">
            <v>2.6</v>
          </cell>
          <cell r="CBE10">
            <v>2.6</v>
          </cell>
          <cell r="CBF10">
            <v>2.6</v>
          </cell>
          <cell r="CBG10">
            <v>2.6</v>
          </cell>
          <cell r="CBH10">
            <v>2.6</v>
          </cell>
          <cell r="CBI10">
            <v>2.6</v>
          </cell>
          <cell r="CBJ10">
            <v>2.6</v>
          </cell>
          <cell r="CBK10">
            <v>2.6</v>
          </cell>
          <cell r="CBL10">
            <v>2.6</v>
          </cell>
          <cell r="CBM10">
            <v>2.6</v>
          </cell>
          <cell r="CBN10">
            <v>2.6</v>
          </cell>
          <cell r="CBO10">
            <v>2.6</v>
          </cell>
          <cell r="CBP10">
            <v>2.6</v>
          </cell>
          <cell r="CBQ10">
            <v>2.6</v>
          </cell>
          <cell r="CBR10">
            <v>2.6</v>
          </cell>
          <cell r="CBS10">
            <v>2.6</v>
          </cell>
          <cell r="CBT10">
            <v>2.6</v>
          </cell>
          <cell r="CBU10">
            <v>2.6</v>
          </cell>
          <cell r="CBV10">
            <v>2.6</v>
          </cell>
          <cell r="CBW10">
            <v>2.6</v>
          </cell>
          <cell r="CBX10">
            <v>2.6</v>
          </cell>
          <cell r="CBY10">
            <v>2.6</v>
          </cell>
          <cell r="CBZ10">
            <v>2.6</v>
          </cell>
          <cell r="CCA10">
            <v>2.6</v>
          </cell>
          <cell r="CCB10">
            <v>2.6</v>
          </cell>
          <cell r="CCC10">
            <v>2.6</v>
          </cell>
          <cell r="CCD10">
            <v>2.6</v>
          </cell>
          <cell r="CCE10">
            <v>2.6</v>
          </cell>
          <cell r="CCF10">
            <v>2.6</v>
          </cell>
          <cell r="CCG10">
            <v>2.6</v>
          </cell>
          <cell r="CCH10">
            <v>2.6</v>
          </cell>
          <cell r="CCI10">
            <v>2.6</v>
          </cell>
          <cell r="CCJ10">
            <v>2.6</v>
          </cell>
          <cell r="CCK10">
            <v>2.6</v>
          </cell>
          <cell r="CCL10">
            <v>2.6</v>
          </cell>
          <cell r="CCM10">
            <v>2.6</v>
          </cell>
          <cell r="CCN10">
            <v>2.6</v>
          </cell>
          <cell r="CCO10">
            <v>2.6</v>
          </cell>
          <cell r="CCP10">
            <v>2.6</v>
          </cell>
          <cell r="CCQ10">
            <v>2.6</v>
          </cell>
          <cell r="CCR10">
            <v>2.6</v>
          </cell>
          <cell r="CCS10">
            <v>2.6</v>
          </cell>
          <cell r="CCT10">
            <v>2.6</v>
          </cell>
          <cell r="CCU10">
            <v>2.6</v>
          </cell>
          <cell r="CCV10">
            <v>2.6</v>
          </cell>
          <cell r="CCW10">
            <v>2.6</v>
          </cell>
          <cell r="CCX10">
            <v>2.6</v>
          </cell>
          <cell r="CCY10">
            <v>2.6</v>
          </cell>
          <cell r="CCZ10">
            <v>2.6</v>
          </cell>
          <cell r="CDA10">
            <v>2.6</v>
          </cell>
          <cell r="CDB10">
            <v>2.6</v>
          </cell>
          <cell r="CDC10">
            <v>2.6</v>
          </cell>
          <cell r="CDD10">
            <v>2.6</v>
          </cell>
          <cell r="CDE10">
            <v>2.6</v>
          </cell>
          <cell r="CDF10">
            <v>2.6</v>
          </cell>
          <cell r="CDG10">
            <v>2.6</v>
          </cell>
          <cell r="CDH10">
            <v>2.6</v>
          </cell>
          <cell r="CDI10">
            <v>2.6</v>
          </cell>
          <cell r="CDJ10">
            <v>2.6</v>
          </cell>
          <cell r="CDK10">
            <v>2.6</v>
          </cell>
          <cell r="CDL10">
            <v>2.6</v>
          </cell>
          <cell r="CDM10">
            <v>2.6</v>
          </cell>
          <cell r="CDN10">
            <v>2.6</v>
          </cell>
          <cell r="CDO10">
            <v>2.6</v>
          </cell>
          <cell r="CDP10">
            <v>2.6</v>
          </cell>
          <cell r="CDQ10">
            <v>2.6</v>
          </cell>
          <cell r="CDR10">
            <v>2.6</v>
          </cell>
          <cell r="CDS10">
            <v>2.6</v>
          </cell>
          <cell r="CDT10">
            <v>2.6</v>
          </cell>
          <cell r="CDU10">
            <v>2.6</v>
          </cell>
          <cell r="CDV10">
            <v>2.6</v>
          </cell>
          <cell r="CDW10">
            <v>2.6</v>
          </cell>
          <cell r="CDX10">
            <v>2.6</v>
          </cell>
          <cell r="CDY10">
            <v>2.6</v>
          </cell>
          <cell r="CDZ10">
            <v>2.6</v>
          </cell>
          <cell r="CEA10">
            <v>2.6</v>
          </cell>
          <cell r="CEB10">
            <v>2.6</v>
          </cell>
          <cell r="CEC10">
            <v>2.6</v>
          </cell>
          <cell r="CED10">
            <v>2.6</v>
          </cell>
          <cell r="CEE10">
            <v>2.6</v>
          </cell>
          <cell r="CEF10">
            <v>2.5</v>
          </cell>
          <cell r="CEG10">
            <v>2.5</v>
          </cell>
          <cell r="CEH10">
            <v>2.5</v>
          </cell>
          <cell r="CEI10">
            <v>2.5</v>
          </cell>
          <cell r="CEJ10">
            <v>2.5</v>
          </cell>
          <cell r="CEK10">
            <v>2.5</v>
          </cell>
          <cell r="CEL10">
            <v>2.5</v>
          </cell>
          <cell r="CEM10">
            <v>2.5</v>
          </cell>
          <cell r="CEN10">
            <v>2.5</v>
          </cell>
          <cell r="CEO10">
            <v>2.5</v>
          </cell>
          <cell r="CEP10">
            <v>2.5</v>
          </cell>
          <cell r="CEQ10">
            <v>2.5</v>
          </cell>
          <cell r="CER10">
            <v>2.5</v>
          </cell>
          <cell r="CES10">
            <v>2.5</v>
          </cell>
          <cell r="CET10">
            <v>2.5</v>
          </cell>
          <cell r="CEU10">
            <v>2.5</v>
          </cell>
          <cell r="CEV10">
            <v>2.5</v>
          </cell>
          <cell r="CEW10">
            <v>2.5</v>
          </cell>
          <cell r="CEX10">
            <v>2.5</v>
          </cell>
          <cell r="CEY10">
            <v>2.5</v>
          </cell>
          <cell r="CEZ10">
            <v>2.5</v>
          </cell>
          <cell r="CFA10">
            <v>2.5</v>
          </cell>
          <cell r="CFB10">
            <v>2.5</v>
          </cell>
          <cell r="CFC10">
            <v>2.5</v>
          </cell>
          <cell r="CFD10">
            <v>2.5</v>
          </cell>
          <cell r="CFE10">
            <v>2.5</v>
          </cell>
          <cell r="CFF10">
            <v>2.5</v>
          </cell>
          <cell r="CFG10">
            <v>2.5</v>
          </cell>
          <cell r="CFH10">
            <v>2.5</v>
          </cell>
          <cell r="CFI10">
            <v>2.5</v>
          </cell>
          <cell r="CFJ10">
            <v>2.5</v>
          </cell>
          <cell r="CFK10">
            <v>2.5</v>
          </cell>
          <cell r="CFL10">
            <v>2.5</v>
          </cell>
          <cell r="CFM10">
            <v>2.5</v>
          </cell>
          <cell r="CFN10">
            <v>2.5</v>
          </cell>
          <cell r="CFO10">
            <v>2.5</v>
          </cell>
          <cell r="CFP10">
            <v>2.5</v>
          </cell>
          <cell r="CFQ10">
            <v>2.5</v>
          </cell>
          <cell r="CFR10">
            <v>2.5</v>
          </cell>
          <cell r="CFS10">
            <v>2.5</v>
          </cell>
          <cell r="CFT10">
            <v>2.5</v>
          </cell>
          <cell r="CFU10">
            <v>2.5</v>
          </cell>
          <cell r="CFV10">
            <v>2.5</v>
          </cell>
          <cell r="CFW10">
            <v>2.5</v>
          </cell>
          <cell r="CFX10">
            <v>2.5</v>
          </cell>
          <cell r="CFY10">
            <v>2.5</v>
          </cell>
          <cell r="CFZ10">
            <v>2.5</v>
          </cell>
          <cell r="CGA10">
            <v>2.5</v>
          </cell>
          <cell r="CGB10">
            <v>2.5</v>
          </cell>
          <cell r="CGC10">
            <v>2.5</v>
          </cell>
          <cell r="CGD10">
            <v>2.5</v>
          </cell>
          <cell r="CGE10">
            <v>2.5</v>
          </cell>
          <cell r="CGF10">
            <v>2.5</v>
          </cell>
          <cell r="CGG10">
            <v>2.5</v>
          </cell>
          <cell r="CGH10">
            <v>2.5</v>
          </cell>
          <cell r="CGI10">
            <v>2.5</v>
          </cell>
          <cell r="CGJ10">
            <v>2.5</v>
          </cell>
          <cell r="CGK10">
            <v>2.5</v>
          </cell>
          <cell r="CGL10">
            <v>2.5</v>
          </cell>
          <cell r="CGM10">
            <v>2.5</v>
          </cell>
          <cell r="CGN10">
            <v>2.5</v>
          </cell>
          <cell r="CGO10">
            <v>2.5</v>
          </cell>
          <cell r="CGP10">
            <v>2.5</v>
          </cell>
          <cell r="CGQ10">
            <v>2.5</v>
          </cell>
          <cell r="CGR10">
            <v>2.5</v>
          </cell>
          <cell r="CGS10">
            <v>2.5</v>
          </cell>
          <cell r="CGT10">
            <v>2.5</v>
          </cell>
          <cell r="CGU10">
            <v>2.5</v>
          </cell>
          <cell r="CGV10">
            <v>2.5</v>
          </cell>
          <cell r="CGW10">
            <v>2.5</v>
          </cell>
          <cell r="CGX10">
            <v>2.5</v>
          </cell>
          <cell r="CGY10">
            <v>2.5</v>
          </cell>
          <cell r="CGZ10">
            <v>2.6</v>
          </cell>
          <cell r="CHA10">
            <v>2.6</v>
          </cell>
          <cell r="CHB10">
            <v>2.6</v>
          </cell>
          <cell r="CHC10">
            <v>2.6</v>
          </cell>
          <cell r="CHD10">
            <v>2.6</v>
          </cell>
          <cell r="CHE10">
            <v>2.6</v>
          </cell>
          <cell r="CHF10">
            <v>2.6</v>
          </cell>
          <cell r="CHG10">
            <v>2.6</v>
          </cell>
          <cell r="CHH10">
            <v>2.6</v>
          </cell>
          <cell r="CHI10">
            <v>2.6</v>
          </cell>
          <cell r="CHJ10">
            <v>2.6</v>
          </cell>
          <cell r="CHK10">
            <v>2.6</v>
          </cell>
          <cell r="CHL10">
            <v>2.6</v>
          </cell>
          <cell r="CHM10">
            <v>2.6</v>
          </cell>
          <cell r="CHN10">
            <v>2.6</v>
          </cell>
          <cell r="CHO10">
            <v>2.6</v>
          </cell>
          <cell r="CHP10">
            <v>2.6</v>
          </cell>
          <cell r="CHQ10">
            <v>2.6</v>
          </cell>
          <cell r="CHR10">
            <v>2.6</v>
          </cell>
          <cell r="CHS10">
            <v>2.6</v>
          </cell>
          <cell r="CHT10">
            <v>2.6</v>
          </cell>
          <cell r="CHU10">
            <v>2.6</v>
          </cell>
          <cell r="CHV10">
            <v>2.6</v>
          </cell>
          <cell r="CHW10">
            <v>2.6</v>
          </cell>
          <cell r="CHX10">
            <v>2.6</v>
          </cell>
          <cell r="CHY10">
            <v>2.6</v>
          </cell>
          <cell r="CHZ10">
            <v>2.6</v>
          </cell>
          <cell r="CIA10">
            <v>2.6</v>
          </cell>
          <cell r="CIB10">
            <v>2.6</v>
          </cell>
          <cell r="CIC10">
            <v>2.6</v>
          </cell>
          <cell r="CID10">
            <v>2.6</v>
          </cell>
          <cell r="CIE10">
            <v>2.6</v>
          </cell>
          <cell r="CIF10">
            <v>2.6</v>
          </cell>
          <cell r="CIG10">
            <v>2.6</v>
          </cell>
          <cell r="CIH10">
            <v>2.6</v>
          </cell>
          <cell r="CII10">
            <v>2.6</v>
          </cell>
          <cell r="CIJ10">
            <v>2.6</v>
          </cell>
          <cell r="CIK10">
            <v>2.6</v>
          </cell>
          <cell r="CIL10">
            <v>2.6</v>
          </cell>
          <cell r="CIM10">
            <v>2.6</v>
          </cell>
          <cell r="CIN10">
            <v>2.6</v>
          </cell>
          <cell r="CIO10">
            <v>2.6</v>
          </cell>
          <cell r="CIP10">
            <v>2.6</v>
          </cell>
          <cell r="CIQ10">
            <v>2.6</v>
          </cell>
          <cell r="CIR10">
            <v>2.6</v>
          </cell>
          <cell r="CIS10">
            <v>2.6</v>
          </cell>
          <cell r="CIT10">
            <v>2.6</v>
          </cell>
          <cell r="CIU10">
            <v>2.6</v>
          </cell>
          <cell r="CIV10">
            <v>2.7</v>
          </cell>
          <cell r="CIW10">
            <v>2.7</v>
          </cell>
          <cell r="CIX10">
            <v>2.7</v>
          </cell>
          <cell r="CIY10">
            <v>2.7</v>
          </cell>
          <cell r="CIZ10">
            <v>2.7</v>
          </cell>
          <cell r="CJA10">
            <v>2.7</v>
          </cell>
          <cell r="CJB10">
            <v>2.7</v>
          </cell>
          <cell r="CJC10">
            <v>2.7</v>
          </cell>
          <cell r="CJD10">
            <v>2.7</v>
          </cell>
          <cell r="CJE10">
            <v>2.7</v>
          </cell>
          <cell r="CJF10">
            <v>2.7</v>
          </cell>
          <cell r="CJG10">
            <v>2.7</v>
          </cell>
          <cell r="CJH10">
            <v>2.7</v>
          </cell>
          <cell r="CJI10">
            <v>2.7</v>
          </cell>
          <cell r="CJJ10">
            <v>2.7</v>
          </cell>
          <cell r="CJK10">
            <v>2.7</v>
          </cell>
          <cell r="CJL10">
            <v>2.7</v>
          </cell>
          <cell r="CJM10">
            <v>2.7</v>
          </cell>
          <cell r="CJN10">
            <v>2.7</v>
          </cell>
          <cell r="CJO10">
            <v>2.7</v>
          </cell>
          <cell r="CJP10">
            <v>2.7</v>
          </cell>
          <cell r="CJQ10">
            <v>2.7</v>
          </cell>
          <cell r="CJR10">
            <v>2.7</v>
          </cell>
          <cell r="CJS10">
            <v>2.7</v>
          </cell>
          <cell r="CJT10">
            <v>2.7</v>
          </cell>
          <cell r="CJU10">
            <v>2.7</v>
          </cell>
          <cell r="CJV10">
            <v>2.7</v>
          </cell>
          <cell r="CJW10">
            <v>2.7</v>
          </cell>
          <cell r="CJX10">
            <v>2.7</v>
          </cell>
          <cell r="CJY10">
            <v>2.7</v>
          </cell>
          <cell r="CJZ10">
            <v>2.7</v>
          </cell>
          <cell r="CKA10">
            <v>2.7</v>
          </cell>
          <cell r="CKB10">
            <v>2.7</v>
          </cell>
          <cell r="CKC10">
            <v>2.7</v>
          </cell>
          <cell r="CKD10">
            <v>2.7</v>
          </cell>
          <cell r="CKE10">
            <v>2.7</v>
          </cell>
          <cell r="CKF10">
            <v>2.7</v>
          </cell>
          <cell r="CKG10">
            <v>2.7</v>
          </cell>
          <cell r="CKH10">
            <v>2.7</v>
          </cell>
          <cell r="CKI10">
            <v>2.7</v>
          </cell>
          <cell r="CKJ10">
            <v>2.7</v>
          </cell>
          <cell r="CKK10">
            <v>2.7</v>
          </cell>
          <cell r="CKL10">
            <v>2.7</v>
          </cell>
          <cell r="CKM10">
            <v>2.7</v>
          </cell>
          <cell r="CKN10">
            <v>2.7</v>
          </cell>
          <cell r="CKO10">
            <v>2.7</v>
          </cell>
          <cell r="CKP10">
            <v>2.7</v>
          </cell>
          <cell r="CKQ10">
            <v>2.7</v>
          </cell>
          <cell r="CKR10">
            <v>2.8</v>
          </cell>
          <cell r="CKS10">
            <v>2.8</v>
          </cell>
          <cell r="CKT10">
            <v>2.8</v>
          </cell>
          <cell r="CKU10">
            <v>2.8</v>
          </cell>
          <cell r="CKV10">
            <v>2.8</v>
          </cell>
          <cell r="CKW10">
            <v>2.8</v>
          </cell>
          <cell r="CKX10">
            <v>2.8</v>
          </cell>
          <cell r="CKY10">
            <v>2.8</v>
          </cell>
          <cell r="CKZ10">
            <v>2.8</v>
          </cell>
          <cell r="CLA10">
            <v>2.8</v>
          </cell>
          <cell r="CLB10">
            <v>2.8</v>
          </cell>
          <cell r="CLC10">
            <v>2.8</v>
          </cell>
          <cell r="CLD10">
            <v>2.8</v>
          </cell>
          <cell r="CLE10">
            <v>2.8</v>
          </cell>
          <cell r="CLF10">
            <v>2.8</v>
          </cell>
          <cell r="CLG10">
            <v>2.8</v>
          </cell>
          <cell r="CLH10">
            <v>2.8</v>
          </cell>
          <cell r="CLI10">
            <v>2.8</v>
          </cell>
          <cell r="CLJ10">
            <v>2.8</v>
          </cell>
          <cell r="CLK10">
            <v>2.8</v>
          </cell>
          <cell r="CLL10">
            <v>2.8</v>
          </cell>
          <cell r="CLM10">
            <v>2.8</v>
          </cell>
          <cell r="CLN10">
            <v>2.8</v>
          </cell>
          <cell r="CLO10">
            <v>2.8</v>
          </cell>
          <cell r="CLP10">
            <v>2.9</v>
          </cell>
          <cell r="CLQ10">
            <v>2.9</v>
          </cell>
          <cell r="CLR10">
            <v>2.9</v>
          </cell>
          <cell r="CLS10">
            <v>2.9</v>
          </cell>
          <cell r="CLT10">
            <v>2.9</v>
          </cell>
          <cell r="CLU10">
            <v>2.9</v>
          </cell>
          <cell r="CLV10">
            <v>2.9</v>
          </cell>
          <cell r="CLW10">
            <v>2.9</v>
          </cell>
          <cell r="CLX10">
            <v>2.9</v>
          </cell>
          <cell r="CLY10">
            <v>2.9</v>
          </cell>
          <cell r="CLZ10">
            <v>2.9</v>
          </cell>
          <cell r="CMA10">
            <v>2.9</v>
          </cell>
          <cell r="CMB10">
            <v>2.9</v>
          </cell>
          <cell r="CMC10">
            <v>2.9</v>
          </cell>
          <cell r="CMD10">
            <v>2.9</v>
          </cell>
          <cell r="CME10">
            <v>2.9</v>
          </cell>
          <cell r="CMF10">
            <v>2.9</v>
          </cell>
          <cell r="CMG10">
            <v>2.9</v>
          </cell>
          <cell r="CMH10">
            <v>2.9</v>
          </cell>
          <cell r="CMI10">
            <v>2.9</v>
          </cell>
          <cell r="CMJ10">
            <v>2.9</v>
          </cell>
          <cell r="CMK10">
            <v>2.9</v>
          </cell>
          <cell r="CML10">
            <v>2.9</v>
          </cell>
          <cell r="CMM10">
            <v>2.9</v>
          </cell>
          <cell r="CMN10">
            <v>3.1</v>
          </cell>
          <cell r="CMO10">
            <v>3.1</v>
          </cell>
          <cell r="CMP10">
            <v>3.1</v>
          </cell>
          <cell r="CMQ10">
            <v>3.1</v>
          </cell>
          <cell r="CMR10">
            <v>3.1</v>
          </cell>
          <cell r="CMS10">
            <v>3.1</v>
          </cell>
          <cell r="CMT10">
            <v>3.1</v>
          </cell>
          <cell r="CMU10">
            <v>3.1</v>
          </cell>
          <cell r="CMV10">
            <v>3.1</v>
          </cell>
          <cell r="CMW10">
            <v>3.1</v>
          </cell>
          <cell r="CMX10">
            <v>3.1</v>
          </cell>
          <cell r="CMY10">
            <v>3.1</v>
          </cell>
          <cell r="CMZ10">
            <v>3.1</v>
          </cell>
          <cell r="CNA10">
            <v>3.1</v>
          </cell>
          <cell r="CNB10">
            <v>3.1</v>
          </cell>
          <cell r="CNC10">
            <v>3.1</v>
          </cell>
          <cell r="CND10">
            <v>3.1</v>
          </cell>
          <cell r="CNE10">
            <v>3.1</v>
          </cell>
          <cell r="CNF10">
            <v>3.1</v>
          </cell>
          <cell r="CNG10">
            <v>3.1</v>
          </cell>
          <cell r="CNH10">
            <v>3.1</v>
          </cell>
          <cell r="CNI10">
            <v>3.1</v>
          </cell>
          <cell r="CNJ10">
            <v>3.1</v>
          </cell>
          <cell r="CNK10">
            <v>3.1</v>
          </cell>
          <cell r="CNL10">
            <v>3.5</v>
          </cell>
          <cell r="CNM10">
            <v>3.5</v>
          </cell>
          <cell r="CNN10">
            <v>3.5</v>
          </cell>
          <cell r="CNO10">
            <v>3.5</v>
          </cell>
          <cell r="CNP10">
            <v>3.5</v>
          </cell>
          <cell r="CNQ10">
            <v>3.5</v>
          </cell>
          <cell r="CNR10">
            <v>3.5</v>
          </cell>
          <cell r="CNS10">
            <v>3.5</v>
          </cell>
          <cell r="CNT10">
            <v>3.5</v>
          </cell>
          <cell r="CNU10">
            <v>3.5</v>
          </cell>
          <cell r="CNV10">
            <v>3.5</v>
          </cell>
          <cell r="CNW10">
            <v>3.5</v>
          </cell>
          <cell r="CNX10">
            <v>3.5</v>
          </cell>
          <cell r="CNY10">
            <v>3.5</v>
          </cell>
          <cell r="CNZ10">
            <v>3.5</v>
          </cell>
          <cell r="COA10">
            <v>3.5</v>
          </cell>
          <cell r="COB10">
            <v>3.5</v>
          </cell>
          <cell r="COC10">
            <v>3.5</v>
          </cell>
          <cell r="COD10">
            <v>3.5</v>
          </cell>
          <cell r="COE10">
            <v>3.5</v>
          </cell>
          <cell r="COF10">
            <v>3.5</v>
          </cell>
          <cell r="COG10">
            <v>3.5</v>
          </cell>
          <cell r="COH10">
            <v>3.5</v>
          </cell>
          <cell r="COI10">
            <v>3.5</v>
          </cell>
          <cell r="COJ10">
            <v>3.9</v>
          </cell>
          <cell r="COK10">
            <v>3.9</v>
          </cell>
          <cell r="COL10">
            <v>3.9</v>
          </cell>
          <cell r="COM10">
            <v>3.9</v>
          </cell>
          <cell r="CON10">
            <v>3.9</v>
          </cell>
          <cell r="COO10">
            <v>3.9</v>
          </cell>
          <cell r="COP10">
            <v>3.9</v>
          </cell>
          <cell r="COQ10">
            <v>3.9</v>
          </cell>
          <cell r="COR10">
            <v>3.9</v>
          </cell>
          <cell r="COS10">
            <v>3.9</v>
          </cell>
          <cell r="COT10">
            <v>3.9</v>
          </cell>
          <cell r="COU10">
            <v>3.9</v>
          </cell>
          <cell r="COV10">
            <v>3.9</v>
          </cell>
          <cell r="COW10">
            <v>3.9</v>
          </cell>
          <cell r="COX10">
            <v>3.9</v>
          </cell>
          <cell r="COY10">
            <v>3.9</v>
          </cell>
          <cell r="COZ10">
            <v>3.9</v>
          </cell>
          <cell r="CPA10">
            <v>3.9</v>
          </cell>
          <cell r="CPB10">
            <v>3.9</v>
          </cell>
          <cell r="CPC10">
            <v>3.9</v>
          </cell>
          <cell r="CPD10">
            <v>3.9</v>
          </cell>
          <cell r="CPE10">
            <v>3.9</v>
          </cell>
          <cell r="CPF10">
            <v>3.9</v>
          </cell>
          <cell r="CPG10">
            <v>3.9</v>
          </cell>
          <cell r="CPH10">
            <v>4.2</v>
          </cell>
          <cell r="CPI10">
            <v>4.2</v>
          </cell>
          <cell r="CPJ10">
            <v>4.2</v>
          </cell>
          <cell r="CPK10">
            <v>4.2</v>
          </cell>
          <cell r="CPL10">
            <v>4.2</v>
          </cell>
          <cell r="CPM10">
            <v>4.2</v>
          </cell>
          <cell r="CPN10">
            <v>4.2</v>
          </cell>
          <cell r="CPO10">
            <v>4.2</v>
          </cell>
          <cell r="CPP10">
            <v>4.2</v>
          </cell>
          <cell r="CPQ10">
            <v>4.2</v>
          </cell>
          <cell r="CPR10">
            <v>4.2</v>
          </cell>
          <cell r="CPS10">
            <v>4.2</v>
          </cell>
          <cell r="CPT10">
            <v>4.2</v>
          </cell>
          <cell r="CPU10">
            <v>4.2</v>
          </cell>
          <cell r="CPV10">
            <v>4.2</v>
          </cell>
          <cell r="CPW10">
            <v>4.2</v>
          </cell>
          <cell r="CPX10">
            <v>4.2</v>
          </cell>
          <cell r="CPY10">
            <v>4.2</v>
          </cell>
          <cell r="CPZ10">
            <v>4.2</v>
          </cell>
          <cell r="CQA10">
            <v>4.2</v>
          </cell>
          <cell r="CQB10">
            <v>4.2</v>
          </cell>
          <cell r="CQC10">
            <v>4.2</v>
          </cell>
          <cell r="CQD10">
            <v>4.2</v>
          </cell>
          <cell r="CQE10">
            <v>4.2</v>
          </cell>
          <cell r="CQF10">
            <v>4.5999999999999996</v>
          </cell>
          <cell r="CQG10">
            <v>4.5999999999999996</v>
          </cell>
          <cell r="CQH10">
            <v>4.5999999999999996</v>
          </cell>
          <cell r="CQI10">
            <v>4.5999999999999996</v>
          </cell>
          <cell r="CQJ10">
            <v>4.5999999999999996</v>
          </cell>
          <cell r="CQK10">
            <v>4.5999999999999996</v>
          </cell>
          <cell r="CQL10">
            <v>4.5999999999999996</v>
          </cell>
          <cell r="CQM10">
            <v>4.5999999999999996</v>
          </cell>
          <cell r="CQN10">
            <v>4.5999999999999996</v>
          </cell>
          <cell r="CQO10">
            <v>4.5999999999999996</v>
          </cell>
          <cell r="CQP10">
            <v>4.5999999999999996</v>
          </cell>
          <cell r="CQQ10">
            <v>4.5999999999999996</v>
          </cell>
          <cell r="CQR10">
            <v>4.5999999999999996</v>
          </cell>
          <cell r="CQS10">
            <v>4.5999999999999996</v>
          </cell>
          <cell r="CQT10">
            <v>4.5999999999999996</v>
          </cell>
          <cell r="CQU10">
            <v>4.5999999999999996</v>
          </cell>
          <cell r="CQV10">
            <v>4.5999999999999996</v>
          </cell>
          <cell r="CQW10">
            <v>4.5999999999999996</v>
          </cell>
          <cell r="CQX10">
            <v>4.5999999999999996</v>
          </cell>
          <cell r="CQY10">
            <v>4.5999999999999996</v>
          </cell>
          <cell r="CQZ10">
            <v>4.5999999999999996</v>
          </cell>
          <cell r="CRA10">
            <v>4.5999999999999996</v>
          </cell>
          <cell r="CRB10">
            <v>4.5999999999999996</v>
          </cell>
          <cell r="CRC10">
            <v>4.5999999999999996</v>
          </cell>
          <cell r="CRD10">
            <v>5.0999999999999996</v>
          </cell>
          <cell r="CRE10">
            <v>5.0999999999999996</v>
          </cell>
          <cell r="CRF10">
            <v>5.0999999999999996</v>
          </cell>
          <cell r="CRG10">
            <v>5.0999999999999996</v>
          </cell>
          <cell r="CRH10">
            <v>5.0999999999999996</v>
          </cell>
          <cell r="CRI10">
            <v>5.0999999999999996</v>
          </cell>
          <cell r="CRJ10">
            <v>5.0999999999999996</v>
          </cell>
          <cell r="CRK10">
            <v>5.0999999999999996</v>
          </cell>
          <cell r="CRL10">
            <v>5.0999999999999996</v>
          </cell>
          <cell r="CRM10">
            <v>5.0999999999999996</v>
          </cell>
          <cell r="CRN10">
            <v>5.0999999999999996</v>
          </cell>
          <cell r="CRO10">
            <v>5.0999999999999996</v>
          </cell>
          <cell r="CRP10">
            <v>5.0999999999999996</v>
          </cell>
          <cell r="CRQ10">
            <v>5.0999999999999996</v>
          </cell>
          <cell r="CRR10">
            <v>5.0999999999999996</v>
          </cell>
          <cell r="CRS10">
            <v>5.0999999999999996</v>
          </cell>
          <cell r="CRT10">
            <v>5.0999999999999996</v>
          </cell>
          <cell r="CRU10">
            <v>5.0999999999999996</v>
          </cell>
          <cell r="CRV10">
            <v>5.0999999999999996</v>
          </cell>
          <cell r="CRW10">
            <v>5.0999999999999996</v>
          </cell>
          <cell r="CRX10">
            <v>5.0999999999999996</v>
          </cell>
          <cell r="CRY10">
            <v>5.0999999999999996</v>
          </cell>
          <cell r="CRZ10">
            <v>5.0999999999999996</v>
          </cell>
          <cell r="CSA10">
            <v>5.0999999999999996</v>
          </cell>
          <cell r="CSB10">
            <v>5.5</v>
          </cell>
          <cell r="CSC10">
            <v>5.5</v>
          </cell>
          <cell r="CSD10">
            <v>5.5</v>
          </cell>
          <cell r="CSE10">
            <v>5.5</v>
          </cell>
          <cell r="CSF10">
            <v>5.5</v>
          </cell>
          <cell r="CSG10">
            <v>5.5</v>
          </cell>
          <cell r="CSH10">
            <v>5.5</v>
          </cell>
          <cell r="CSI10">
            <v>5.5</v>
          </cell>
          <cell r="CSJ10">
            <v>5.5</v>
          </cell>
          <cell r="CSK10">
            <v>5.5</v>
          </cell>
          <cell r="CSL10">
            <v>5.5</v>
          </cell>
          <cell r="CSM10">
            <v>5.5</v>
          </cell>
          <cell r="CSN10">
            <v>5.5</v>
          </cell>
          <cell r="CSO10">
            <v>5.5</v>
          </cell>
          <cell r="CSP10">
            <v>5.5</v>
          </cell>
          <cell r="CSQ10">
            <v>5.5</v>
          </cell>
          <cell r="CSR10">
            <v>5.5</v>
          </cell>
          <cell r="CSS10">
            <v>5.5</v>
          </cell>
          <cell r="CST10">
            <v>5.5</v>
          </cell>
          <cell r="CSU10">
            <v>5.5</v>
          </cell>
          <cell r="CSV10">
            <v>5.5</v>
          </cell>
          <cell r="CSW10">
            <v>5.5</v>
          </cell>
          <cell r="CSX10">
            <v>5.5</v>
          </cell>
          <cell r="CSY10">
            <v>5.5</v>
          </cell>
          <cell r="CSZ10">
            <v>5.7</v>
          </cell>
          <cell r="CTA10">
            <v>5.7</v>
          </cell>
          <cell r="CTB10">
            <v>5.7</v>
          </cell>
          <cell r="CTC10">
            <v>5.7</v>
          </cell>
          <cell r="CTD10">
            <v>5.7</v>
          </cell>
          <cell r="CTE10">
            <v>5.7</v>
          </cell>
          <cell r="CTF10">
            <v>5.7</v>
          </cell>
          <cell r="CTG10">
            <v>5.7</v>
          </cell>
          <cell r="CTH10">
            <v>5.7</v>
          </cell>
          <cell r="CTI10">
            <v>5.7</v>
          </cell>
          <cell r="CTJ10">
            <v>5.7</v>
          </cell>
          <cell r="CTK10">
            <v>5.7</v>
          </cell>
          <cell r="CTL10">
            <v>5.7</v>
          </cell>
          <cell r="CTM10">
            <v>5.7</v>
          </cell>
          <cell r="CTN10">
            <v>5.7</v>
          </cell>
          <cell r="CTO10">
            <v>5.7</v>
          </cell>
          <cell r="CTP10">
            <v>5.7</v>
          </cell>
          <cell r="CTQ10">
            <v>5.7</v>
          </cell>
          <cell r="CTR10">
            <v>5.7</v>
          </cell>
          <cell r="CTS10">
            <v>5.7</v>
          </cell>
          <cell r="CTT10">
            <v>5.7</v>
          </cell>
          <cell r="CTU10">
            <v>5.7</v>
          </cell>
          <cell r="CTV10">
            <v>5.7</v>
          </cell>
          <cell r="CTW10">
            <v>5.7</v>
          </cell>
          <cell r="CTX10">
            <v>5.8</v>
          </cell>
          <cell r="CTY10">
            <v>5.8</v>
          </cell>
          <cell r="CTZ10">
            <v>5.8</v>
          </cell>
          <cell r="CUA10">
            <v>5.8</v>
          </cell>
          <cell r="CUB10">
            <v>5.8</v>
          </cell>
          <cell r="CUC10">
            <v>5.8</v>
          </cell>
          <cell r="CUD10">
            <v>5.8</v>
          </cell>
          <cell r="CUE10">
            <v>5.8</v>
          </cell>
          <cell r="CUF10">
            <v>5.8</v>
          </cell>
          <cell r="CUG10">
            <v>5.8</v>
          </cell>
          <cell r="CUH10">
            <v>5.8</v>
          </cell>
          <cell r="CUI10">
            <v>5.8</v>
          </cell>
          <cell r="CUJ10">
            <v>5.8</v>
          </cell>
          <cell r="CUK10">
            <v>5.8</v>
          </cell>
          <cell r="CUL10">
            <v>5.8</v>
          </cell>
          <cell r="CUM10">
            <v>5.8</v>
          </cell>
          <cell r="CUN10">
            <v>5.8</v>
          </cell>
          <cell r="CUO10">
            <v>5.8</v>
          </cell>
          <cell r="CUP10">
            <v>5.8</v>
          </cell>
          <cell r="CUQ10">
            <v>5.8</v>
          </cell>
          <cell r="CUR10">
            <v>5.8</v>
          </cell>
          <cell r="CUS10">
            <v>5.8</v>
          </cell>
          <cell r="CUT10">
            <v>5.8</v>
          </cell>
          <cell r="CUU10">
            <v>5.8</v>
          </cell>
          <cell r="CUV10">
            <v>5.9</v>
          </cell>
          <cell r="CUW10">
            <v>5.9</v>
          </cell>
          <cell r="CUX10">
            <v>5.9</v>
          </cell>
          <cell r="CUY10">
            <v>5.9</v>
          </cell>
          <cell r="CUZ10">
            <v>5.9</v>
          </cell>
          <cell r="CVA10">
            <v>5.9</v>
          </cell>
          <cell r="CVB10">
            <v>5.9</v>
          </cell>
          <cell r="CVC10">
            <v>5.9</v>
          </cell>
          <cell r="CVD10">
            <v>5.9</v>
          </cell>
          <cell r="CVE10">
            <v>5.9</v>
          </cell>
          <cell r="CVF10">
            <v>5.9</v>
          </cell>
          <cell r="CVG10">
            <v>5.9</v>
          </cell>
          <cell r="CVH10">
            <v>5.9</v>
          </cell>
          <cell r="CVI10">
            <v>5.9</v>
          </cell>
          <cell r="CVJ10">
            <v>5.9</v>
          </cell>
          <cell r="CVK10">
            <v>5.9</v>
          </cell>
          <cell r="CVL10">
            <v>5.9</v>
          </cell>
          <cell r="CVM10">
            <v>5.9</v>
          </cell>
          <cell r="CVN10">
            <v>5.9</v>
          </cell>
          <cell r="CVO10">
            <v>5.9</v>
          </cell>
          <cell r="CVP10">
            <v>5.9</v>
          </cell>
          <cell r="CVQ10">
            <v>5.9</v>
          </cell>
          <cell r="CVR10">
            <v>5.9</v>
          </cell>
          <cell r="CVS10">
            <v>5.9</v>
          </cell>
          <cell r="CVT10">
            <v>6</v>
          </cell>
          <cell r="CVU10">
            <v>6</v>
          </cell>
          <cell r="CVV10">
            <v>6</v>
          </cell>
          <cell r="CVW10">
            <v>6</v>
          </cell>
          <cell r="CVX10">
            <v>6</v>
          </cell>
          <cell r="CVY10">
            <v>6</v>
          </cell>
          <cell r="CVZ10">
            <v>6</v>
          </cell>
          <cell r="CWA10">
            <v>6</v>
          </cell>
          <cell r="CWB10">
            <v>6</v>
          </cell>
          <cell r="CWC10">
            <v>6</v>
          </cell>
          <cell r="CWD10">
            <v>6</v>
          </cell>
          <cell r="CWE10">
            <v>6</v>
          </cell>
          <cell r="CWF10">
            <v>6</v>
          </cell>
          <cell r="CWG10">
            <v>6</v>
          </cell>
          <cell r="CWH10">
            <v>6</v>
          </cell>
          <cell r="CWI10">
            <v>6</v>
          </cell>
          <cell r="CWJ10">
            <v>6</v>
          </cell>
          <cell r="CWK10">
            <v>6</v>
          </cell>
          <cell r="CWL10">
            <v>6</v>
          </cell>
          <cell r="CWM10">
            <v>6</v>
          </cell>
          <cell r="CWN10">
            <v>6</v>
          </cell>
          <cell r="CWO10">
            <v>6</v>
          </cell>
          <cell r="CWP10">
            <v>6</v>
          </cell>
          <cell r="CWQ10">
            <v>6</v>
          </cell>
          <cell r="CWR10">
            <v>6.2</v>
          </cell>
          <cell r="CWS10">
            <v>6.2</v>
          </cell>
          <cell r="CWT10">
            <v>6.2</v>
          </cell>
          <cell r="CWU10">
            <v>6.2</v>
          </cell>
          <cell r="CWV10">
            <v>6.2</v>
          </cell>
          <cell r="CWW10">
            <v>6.2</v>
          </cell>
          <cell r="CWX10">
            <v>6.2</v>
          </cell>
          <cell r="CWY10">
            <v>6.2</v>
          </cell>
          <cell r="CWZ10">
            <v>6.2</v>
          </cell>
          <cell r="CXA10">
            <v>6.2</v>
          </cell>
          <cell r="CXB10">
            <v>6.2</v>
          </cell>
          <cell r="CXC10">
            <v>6.2</v>
          </cell>
          <cell r="CXD10">
            <v>6.2</v>
          </cell>
          <cell r="CXE10">
            <v>6.2</v>
          </cell>
          <cell r="CXF10">
            <v>6.2</v>
          </cell>
          <cell r="CXG10">
            <v>6.2</v>
          </cell>
          <cell r="CXH10">
            <v>6.2</v>
          </cell>
          <cell r="CXI10">
            <v>6.2</v>
          </cell>
          <cell r="CXJ10">
            <v>6.2</v>
          </cell>
          <cell r="CXK10">
            <v>6.2</v>
          </cell>
          <cell r="CXL10">
            <v>6.2</v>
          </cell>
          <cell r="CXM10">
            <v>6.2</v>
          </cell>
          <cell r="CXN10">
            <v>6.2</v>
          </cell>
          <cell r="CXO10">
            <v>6.2</v>
          </cell>
          <cell r="CXP10">
            <v>6.3</v>
          </cell>
          <cell r="CXQ10">
            <v>6.3</v>
          </cell>
          <cell r="CXR10">
            <v>6.3</v>
          </cell>
          <cell r="CXS10">
            <v>6.3</v>
          </cell>
          <cell r="CXT10">
            <v>6.3</v>
          </cell>
          <cell r="CXU10">
            <v>6.3</v>
          </cell>
          <cell r="CXV10">
            <v>6.3</v>
          </cell>
          <cell r="CXW10">
            <v>6.3</v>
          </cell>
          <cell r="CXX10">
            <v>6.3</v>
          </cell>
          <cell r="CXY10">
            <v>6.3</v>
          </cell>
          <cell r="CXZ10">
            <v>6.3</v>
          </cell>
          <cell r="CYA10">
            <v>6.3</v>
          </cell>
          <cell r="CYB10">
            <v>6.3</v>
          </cell>
          <cell r="CYC10">
            <v>6.3</v>
          </cell>
          <cell r="CYD10">
            <v>6.3</v>
          </cell>
          <cell r="CYE10">
            <v>6.3</v>
          </cell>
          <cell r="CYF10">
            <v>6.3</v>
          </cell>
          <cell r="CYG10">
            <v>6.3</v>
          </cell>
          <cell r="CYH10">
            <v>6.3</v>
          </cell>
          <cell r="CYI10">
            <v>6.3</v>
          </cell>
          <cell r="CYJ10">
            <v>6.3</v>
          </cell>
          <cell r="CYK10">
            <v>6.3</v>
          </cell>
          <cell r="CYL10">
            <v>6.3</v>
          </cell>
          <cell r="CYM10">
            <v>6.3</v>
          </cell>
          <cell r="CYN10">
            <v>6.5</v>
          </cell>
          <cell r="CYO10">
            <v>6.5</v>
          </cell>
          <cell r="CYP10">
            <v>6.5</v>
          </cell>
          <cell r="CYQ10">
            <v>6.5</v>
          </cell>
          <cell r="CYR10">
            <v>6.5</v>
          </cell>
          <cell r="CYS10">
            <v>6.5</v>
          </cell>
          <cell r="CYT10">
            <v>6.5</v>
          </cell>
          <cell r="CYU10">
            <v>6.5</v>
          </cell>
          <cell r="CYV10">
            <v>6.5</v>
          </cell>
          <cell r="CYW10">
            <v>6.5</v>
          </cell>
          <cell r="CYX10">
            <v>6.5</v>
          </cell>
          <cell r="CYY10">
            <v>6.5</v>
          </cell>
          <cell r="CYZ10">
            <v>6.5</v>
          </cell>
          <cell r="CZA10">
            <v>6.5</v>
          </cell>
          <cell r="CZB10">
            <v>6.5</v>
          </cell>
          <cell r="CZC10">
            <v>6.5</v>
          </cell>
          <cell r="CZD10">
            <v>6.5</v>
          </cell>
          <cell r="CZE10">
            <v>6.5</v>
          </cell>
          <cell r="CZF10">
            <v>6.5</v>
          </cell>
          <cell r="CZG10">
            <v>6.5</v>
          </cell>
          <cell r="CZH10">
            <v>6.5</v>
          </cell>
          <cell r="CZI10">
            <v>6.5</v>
          </cell>
          <cell r="CZJ10">
            <v>6.5</v>
          </cell>
          <cell r="CZK10">
            <v>6.5</v>
          </cell>
          <cell r="CZL10">
            <v>6.6</v>
          </cell>
          <cell r="CZM10">
            <v>6.6</v>
          </cell>
          <cell r="CZN10">
            <v>6.6</v>
          </cell>
          <cell r="CZO10">
            <v>6.6</v>
          </cell>
          <cell r="CZP10">
            <v>6.6</v>
          </cell>
          <cell r="CZQ10">
            <v>6.6</v>
          </cell>
          <cell r="CZR10">
            <v>6.6</v>
          </cell>
          <cell r="CZS10">
            <v>6.6</v>
          </cell>
          <cell r="CZT10">
            <v>6.6</v>
          </cell>
          <cell r="CZU10">
            <v>6.6</v>
          </cell>
          <cell r="CZV10">
            <v>6.6</v>
          </cell>
          <cell r="CZW10">
            <v>6.6</v>
          </cell>
          <cell r="CZX10">
            <v>6.6</v>
          </cell>
          <cell r="CZY10">
            <v>6.6</v>
          </cell>
          <cell r="CZZ10">
            <v>6.6</v>
          </cell>
          <cell r="DAA10">
            <v>6.6</v>
          </cell>
          <cell r="DAB10">
            <v>6.6</v>
          </cell>
          <cell r="DAC10">
            <v>6.6</v>
          </cell>
          <cell r="DAD10">
            <v>6.6</v>
          </cell>
          <cell r="DAE10">
            <v>6.6</v>
          </cell>
          <cell r="DAF10">
            <v>6.6</v>
          </cell>
          <cell r="DAG10">
            <v>6.6</v>
          </cell>
          <cell r="DAH10">
            <v>6.6</v>
          </cell>
          <cell r="DAI10">
            <v>6.6</v>
          </cell>
          <cell r="DAJ10">
            <v>6.8</v>
          </cell>
          <cell r="DAK10">
            <v>6.8</v>
          </cell>
          <cell r="DAL10">
            <v>6.8</v>
          </cell>
          <cell r="DAM10">
            <v>6.8</v>
          </cell>
          <cell r="DAN10">
            <v>6.8</v>
          </cell>
          <cell r="DAO10">
            <v>6.8</v>
          </cell>
          <cell r="DAP10">
            <v>6.8</v>
          </cell>
          <cell r="DAQ10">
            <v>6.8</v>
          </cell>
          <cell r="DAR10">
            <v>6.8</v>
          </cell>
          <cell r="DAS10">
            <v>6.8</v>
          </cell>
          <cell r="DAT10">
            <v>6.8</v>
          </cell>
          <cell r="DAU10">
            <v>6.8</v>
          </cell>
          <cell r="DAV10">
            <v>6.8</v>
          </cell>
          <cell r="DAW10">
            <v>6.8</v>
          </cell>
          <cell r="DAX10">
            <v>6.8</v>
          </cell>
          <cell r="DAY10">
            <v>6.8</v>
          </cell>
          <cell r="DAZ10">
            <v>6.8</v>
          </cell>
          <cell r="DBA10">
            <v>6.8</v>
          </cell>
          <cell r="DBB10">
            <v>6.8</v>
          </cell>
          <cell r="DBC10">
            <v>6.8</v>
          </cell>
          <cell r="DBD10">
            <v>6.8</v>
          </cell>
          <cell r="DBE10">
            <v>6.8</v>
          </cell>
          <cell r="DBF10">
            <v>6.8</v>
          </cell>
          <cell r="DBG10">
            <v>6.8</v>
          </cell>
          <cell r="DBH10">
            <v>7</v>
          </cell>
          <cell r="DBI10">
            <v>7</v>
          </cell>
          <cell r="DBJ10">
            <v>7</v>
          </cell>
          <cell r="DBK10">
            <v>7</v>
          </cell>
          <cell r="DBL10">
            <v>7</v>
          </cell>
          <cell r="DBM10">
            <v>7</v>
          </cell>
          <cell r="DBN10">
            <v>7</v>
          </cell>
          <cell r="DBO10">
            <v>7</v>
          </cell>
          <cell r="DBP10">
            <v>7</v>
          </cell>
          <cell r="DBQ10">
            <v>7</v>
          </cell>
          <cell r="DBR10">
            <v>7</v>
          </cell>
          <cell r="DBS10">
            <v>7</v>
          </cell>
          <cell r="DBT10">
            <v>7</v>
          </cell>
          <cell r="DBU10">
            <v>7</v>
          </cell>
          <cell r="DBV10">
            <v>7</v>
          </cell>
          <cell r="DBW10">
            <v>7</v>
          </cell>
          <cell r="DBX10">
            <v>7</v>
          </cell>
          <cell r="DBY10">
            <v>7</v>
          </cell>
          <cell r="DBZ10">
            <v>7</v>
          </cell>
          <cell r="DCA10">
            <v>7</v>
          </cell>
          <cell r="DCB10">
            <v>7</v>
          </cell>
          <cell r="DCC10">
            <v>7</v>
          </cell>
          <cell r="DCD10">
            <v>7</v>
          </cell>
          <cell r="DCE10">
            <v>7</v>
          </cell>
          <cell r="DCF10">
            <v>7.2</v>
          </cell>
          <cell r="DCG10">
            <v>7.2</v>
          </cell>
          <cell r="DCH10">
            <v>7.2</v>
          </cell>
          <cell r="DCI10">
            <v>7.2</v>
          </cell>
          <cell r="DCJ10">
            <v>7.2</v>
          </cell>
          <cell r="DCK10">
            <v>7.2</v>
          </cell>
          <cell r="DCL10">
            <v>7.2</v>
          </cell>
          <cell r="DCM10">
            <v>7.2</v>
          </cell>
          <cell r="DCN10">
            <v>7.2</v>
          </cell>
          <cell r="DCO10">
            <v>7.2</v>
          </cell>
          <cell r="DCP10">
            <v>7.2</v>
          </cell>
          <cell r="DCQ10">
            <v>7.2</v>
          </cell>
          <cell r="DCR10">
            <v>7.2</v>
          </cell>
          <cell r="DCS10">
            <v>7.2</v>
          </cell>
          <cell r="DCT10">
            <v>7.2</v>
          </cell>
          <cell r="DCU10">
            <v>7.2</v>
          </cell>
          <cell r="DCV10">
            <v>7.2</v>
          </cell>
          <cell r="DCW10">
            <v>7.2</v>
          </cell>
          <cell r="DCX10">
            <v>7.2</v>
          </cell>
          <cell r="DCY10">
            <v>7.2</v>
          </cell>
          <cell r="DCZ10">
            <v>7.2</v>
          </cell>
          <cell r="DDA10">
            <v>7.2</v>
          </cell>
          <cell r="DDB10">
            <v>7.2</v>
          </cell>
          <cell r="DDC10">
            <v>7.2</v>
          </cell>
          <cell r="DDD10">
            <v>7.3</v>
          </cell>
          <cell r="DDE10">
            <v>7.3</v>
          </cell>
          <cell r="DDF10">
            <v>7.3</v>
          </cell>
          <cell r="DDG10">
            <v>7.3</v>
          </cell>
          <cell r="DDH10">
            <v>7.3</v>
          </cell>
          <cell r="DDI10">
            <v>7.3</v>
          </cell>
          <cell r="DDJ10">
            <v>7.3</v>
          </cell>
          <cell r="DDK10">
            <v>7.3</v>
          </cell>
          <cell r="DDL10">
            <v>7.3</v>
          </cell>
          <cell r="DDM10">
            <v>7.3</v>
          </cell>
          <cell r="DDN10">
            <v>7.3</v>
          </cell>
          <cell r="DDO10">
            <v>7.3</v>
          </cell>
          <cell r="DDP10">
            <v>7.3</v>
          </cell>
          <cell r="DDQ10">
            <v>7.3</v>
          </cell>
          <cell r="DDR10">
            <v>7.3</v>
          </cell>
          <cell r="DDS10">
            <v>7.3</v>
          </cell>
          <cell r="DDT10">
            <v>7.3</v>
          </cell>
          <cell r="DDU10">
            <v>7.3</v>
          </cell>
          <cell r="DDV10">
            <v>7.3</v>
          </cell>
          <cell r="DDW10">
            <v>7.3</v>
          </cell>
          <cell r="DDX10">
            <v>7.3</v>
          </cell>
          <cell r="DDY10">
            <v>7.3</v>
          </cell>
          <cell r="DDZ10">
            <v>7.3</v>
          </cell>
          <cell r="DEA10">
            <v>7.3</v>
          </cell>
          <cell r="DEB10">
            <v>7.4</v>
          </cell>
          <cell r="DEC10">
            <v>7.4</v>
          </cell>
          <cell r="DED10">
            <v>7.4</v>
          </cell>
          <cell r="DEE10">
            <v>7.4</v>
          </cell>
          <cell r="DEF10">
            <v>7.4</v>
          </cell>
          <cell r="DEG10">
            <v>7.4</v>
          </cell>
          <cell r="DEH10">
            <v>7.4</v>
          </cell>
          <cell r="DEI10">
            <v>7.4</v>
          </cell>
          <cell r="DEJ10">
            <v>7.4</v>
          </cell>
          <cell r="DEK10">
            <v>7.4</v>
          </cell>
          <cell r="DEL10">
            <v>7.4</v>
          </cell>
          <cell r="DEM10">
            <v>7.4</v>
          </cell>
          <cell r="DEN10">
            <v>7.4</v>
          </cell>
          <cell r="DEO10">
            <v>7.4</v>
          </cell>
          <cell r="DEP10">
            <v>7.4</v>
          </cell>
          <cell r="DEQ10">
            <v>7.4</v>
          </cell>
          <cell r="DER10">
            <v>7.4</v>
          </cell>
          <cell r="DES10">
            <v>7.4</v>
          </cell>
          <cell r="DET10">
            <v>7.4</v>
          </cell>
          <cell r="DEU10">
            <v>7.4</v>
          </cell>
          <cell r="DEV10">
            <v>7.4</v>
          </cell>
          <cell r="DEW10">
            <v>7.4</v>
          </cell>
          <cell r="DEX10">
            <v>7.4</v>
          </cell>
          <cell r="DEY10">
            <v>7.4</v>
          </cell>
          <cell r="DEZ10">
            <v>7.5</v>
          </cell>
          <cell r="DFA10">
            <v>7.5</v>
          </cell>
          <cell r="DFB10">
            <v>7.5</v>
          </cell>
          <cell r="DFC10">
            <v>7.5</v>
          </cell>
          <cell r="DFD10">
            <v>7.5</v>
          </cell>
          <cell r="DFE10">
            <v>7.5</v>
          </cell>
          <cell r="DFF10">
            <v>7.5</v>
          </cell>
          <cell r="DFG10">
            <v>7.5</v>
          </cell>
          <cell r="DFH10">
            <v>7.5</v>
          </cell>
          <cell r="DFI10">
            <v>7.5</v>
          </cell>
          <cell r="DFJ10">
            <v>7.5</v>
          </cell>
          <cell r="DFK10">
            <v>7.5</v>
          </cell>
          <cell r="DFL10">
            <v>7.5</v>
          </cell>
          <cell r="DFM10">
            <v>7.5</v>
          </cell>
          <cell r="DFN10">
            <v>7.5</v>
          </cell>
          <cell r="DFO10">
            <v>7.5</v>
          </cell>
          <cell r="DFP10">
            <v>7.5</v>
          </cell>
          <cell r="DFQ10">
            <v>7.5</v>
          </cell>
          <cell r="DFR10">
            <v>7.5</v>
          </cell>
          <cell r="DFS10">
            <v>7.5</v>
          </cell>
          <cell r="DFT10">
            <v>7.5</v>
          </cell>
          <cell r="DFU10">
            <v>7.5</v>
          </cell>
          <cell r="DFV10">
            <v>7.5</v>
          </cell>
          <cell r="DFW10">
            <v>7.5</v>
          </cell>
          <cell r="DFX10">
            <v>7.6</v>
          </cell>
          <cell r="DFY10">
            <v>7.6</v>
          </cell>
          <cell r="DFZ10">
            <v>7.6</v>
          </cell>
          <cell r="DGA10">
            <v>7.6</v>
          </cell>
          <cell r="DGB10">
            <v>7.6</v>
          </cell>
          <cell r="DGC10">
            <v>7.6</v>
          </cell>
          <cell r="DGD10">
            <v>7.6</v>
          </cell>
          <cell r="DGE10">
            <v>7.6</v>
          </cell>
          <cell r="DGF10">
            <v>7.6</v>
          </cell>
          <cell r="DGG10">
            <v>7.6</v>
          </cell>
          <cell r="DGH10">
            <v>7.6</v>
          </cell>
          <cell r="DGI10">
            <v>7.6</v>
          </cell>
          <cell r="DGJ10">
            <v>7.6</v>
          </cell>
          <cell r="DGK10">
            <v>7.6</v>
          </cell>
          <cell r="DGL10">
            <v>7.6</v>
          </cell>
          <cell r="DGM10">
            <v>7.6</v>
          </cell>
          <cell r="DGN10">
            <v>7.6</v>
          </cell>
          <cell r="DGO10">
            <v>7.6</v>
          </cell>
          <cell r="DGP10">
            <v>7.6</v>
          </cell>
          <cell r="DGQ10">
            <v>7.6</v>
          </cell>
          <cell r="DGR10">
            <v>7.6</v>
          </cell>
          <cell r="DGS10">
            <v>7.6</v>
          </cell>
          <cell r="DGT10">
            <v>7.6</v>
          </cell>
          <cell r="DGU10">
            <v>7.6</v>
          </cell>
          <cell r="DGV10">
            <v>7.6</v>
          </cell>
          <cell r="DGW10">
            <v>7.6</v>
          </cell>
          <cell r="DGX10">
            <v>7.6</v>
          </cell>
          <cell r="DGY10">
            <v>7.6</v>
          </cell>
          <cell r="DGZ10">
            <v>7.6</v>
          </cell>
          <cell r="DHA10">
            <v>7.6</v>
          </cell>
          <cell r="DHB10">
            <v>7.6</v>
          </cell>
          <cell r="DHC10">
            <v>7.6</v>
          </cell>
          <cell r="DHD10">
            <v>7.6</v>
          </cell>
          <cell r="DHE10">
            <v>7.6</v>
          </cell>
          <cell r="DHF10">
            <v>7.6</v>
          </cell>
          <cell r="DHG10">
            <v>7.6</v>
          </cell>
          <cell r="DHH10">
            <v>7.6</v>
          </cell>
          <cell r="DHI10">
            <v>7.6</v>
          </cell>
          <cell r="DHJ10">
            <v>7.6</v>
          </cell>
          <cell r="DHK10">
            <v>7.6</v>
          </cell>
          <cell r="DHL10">
            <v>7.6</v>
          </cell>
          <cell r="DHM10">
            <v>7.6</v>
          </cell>
          <cell r="DHN10">
            <v>7.6</v>
          </cell>
          <cell r="DHO10">
            <v>7.6</v>
          </cell>
          <cell r="DHP10">
            <v>7.6</v>
          </cell>
          <cell r="DHQ10">
            <v>7.6</v>
          </cell>
          <cell r="DHR10">
            <v>7.6</v>
          </cell>
          <cell r="DHS10">
            <v>7.6</v>
          </cell>
          <cell r="DHT10">
            <v>7.6</v>
          </cell>
          <cell r="DHU10">
            <v>7.6</v>
          </cell>
          <cell r="DHV10">
            <v>7.6</v>
          </cell>
          <cell r="DHW10">
            <v>7.6</v>
          </cell>
          <cell r="DHX10">
            <v>7.6</v>
          </cell>
          <cell r="DHY10">
            <v>7.6</v>
          </cell>
          <cell r="DHZ10">
            <v>7.6</v>
          </cell>
          <cell r="DIA10">
            <v>7.6</v>
          </cell>
          <cell r="DIB10">
            <v>7.6</v>
          </cell>
          <cell r="DIC10">
            <v>7.6</v>
          </cell>
          <cell r="DID10">
            <v>7.6</v>
          </cell>
          <cell r="DIE10">
            <v>7.6</v>
          </cell>
          <cell r="DIF10">
            <v>7.6</v>
          </cell>
          <cell r="DIG10">
            <v>7.6</v>
          </cell>
          <cell r="DIH10">
            <v>7.6</v>
          </cell>
          <cell r="DII10">
            <v>7.6</v>
          </cell>
          <cell r="DIJ10">
            <v>7.6</v>
          </cell>
          <cell r="DIK10">
            <v>7.6</v>
          </cell>
          <cell r="DIL10">
            <v>7.6</v>
          </cell>
          <cell r="DIM10">
            <v>7.6</v>
          </cell>
          <cell r="DIN10">
            <v>7.6</v>
          </cell>
          <cell r="DIO10">
            <v>7.6</v>
          </cell>
          <cell r="DIP10">
            <v>7.6</v>
          </cell>
          <cell r="DIQ10">
            <v>7.6</v>
          </cell>
          <cell r="DIR10">
            <v>7.5</v>
          </cell>
          <cell r="DIS10">
            <v>7.5</v>
          </cell>
          <cell r="DIT10">
            <v>7.5</v>
          </cell>
          <cell r="DIU10">
            <v>7.5</v>
          </cell>
          <cell r="DIV10">
            <v>7.5</v>
          </cell>
          <cell r="DIW10">
            <v>7.5</v>
          </cell>
          <cell r="DIX10">
            <v>7.5</v>
          </cell>
          <cell r="DIY10">
            <v>7.5</v>
          </cell>
          <cell r="DIZ10">
            <v>7.5</v>
          </cell>
          <cell r="DJA10">
            <v>7.5</v>
          </cell>
          <cell r="DJB10">
            <v>7.5</v>
          </cell>
          <cell r="DJC10">
            <v>7.5</v>
          </cell>
          <cell r="DJD10">
            <v>7.5</v>
          </cell>
          <cell r="DJE10">
            <v>7.5</v>
          </cell>
          <cell r="DJF10">
            <v>7.5</v>
          </cell>
          <cell r="DJG10">
            <v>7.5</v>
          </cell>
          <cell r="DJH10">
            <v>7.5</v>
          </cell>
          <cell r="DJI10">
            <v>7.5</v>
          </cell>
          <cell r="DJJ10">
            <v>7.5</v>
          </cell>
          <cell r="DJK10">
            <v>7.5</v>
          </cell>
          <cell r="DJL10">
            <v>7.5</v>
          </cell>
          <cell r="DJM10">
            <v>7.5</v>
          </cell>
          <cell r="DJN10">
            <v>7.5</v>
          </cell>
          <cell r="DJO10">
            <v>7.5</v>
          </cell>
          <cell r="DJP10">
            <v>7.4</v>
          </cell>
          <cell r="DJQ10">
            <v>7.4</v>
          </cell>
          <cell r="DJR10">
            <v>7.4</v>
          </cell>
          <cell r="DJS10">
            <v>7.4</v>
          </cell>
          <cell r="DJT10">
            <v>7.4</v>
          </cell>
          <cell r="DJU10">
            <v>7.4</v>
          </cell>
          <cell r="DJV10">
            <v>7.4</v>
          </cell>
          <cell r="DJW10">
            <v>7.4</v>
          </cell>
          <cell r="DJX10">
            <v>7.4</v>
          </cell>
          <cell r="DJY10">
            <v>7.4</v>
          </cell>
          <cell r="DJZ10">
            <v>7.4</v>
          </cell>
          <cell r="DKA10">
            <v>7.4</v>
          </cell>
          <cell r="DKB10">
            <v>7.4</v>
          </cell>
          <cell r="DKC10">
            <v>7.4</v>
          </cell>
          <cell r="DKD10">
            <v>7.4</v>
          </cell>
          <cell r="DKE10">
            <v>7.4</v>
          </cell>
          <cell r="DKF10">
            <v>7.4</v>
          </cell>
          <cell r="DKG10">
            <v>7.4</v>
          </cell>
          <cell r="DKH10">
            <v>7.4</v>
          </cell>
          <cell r="DKI10">
            <v>7.4</v>
          </cell>
          <cell r="DKJ10">
            <v>7.4</v>
          </cell>
          <cell r="DKK10">
            <v>7.4</v>
          </cell>
          <cell r="DKL10">
            <v>7.4</v>
          </cell>
          <cell r="DKM10">
            <v>7.4</v>
          </cell>
          <cell r="DKN10">
            <v>7.3</v>
          </cell>
          <cell r="DKO10">
            <v>7.3</v>
          </cell>
          <cell r="DKP10">
            <v>7.3</v>
          </cell>
          <cell r="DKQ10">
            <v>7.3</v>
          </cell>
          <cell r="DKR10">
            <v>7.3</v>
          </cell>
          <cell r="DKS10">
            <v>7.3</v>
          </cell>
          <cell r="DKT10">
            <v>7.3</v>
          </cell>
          <cell r="DKU10">
            <v>7.3</v>
          </cell>
          <cell r="DKV10">
            <v>7.3</v>
          </cell>
          <cell r="DKW10">
            <v>7.3</v>
          </cell>
          <cell r="DKX10">
            <v>7.3</v>
          </cell>
          <cell r="DKY10">
            <v>7.3</v>
          </cell>
          <cell r="DKZ10">
            <v>7.3</v>
          </cell>
          <cell r="DLA10">
            <v>7.3</v>
          </cell>
          <cell r="DLB10">
            <v>7.3</v>
          </cell>
          <cell r="DLC10">
            <v>7.3</v>
          </cell>
          <cell r="DLD10">
            <v>7.3</v>
          </cell>
          <cell r="DLE10">
            <v>7.3</v>
          </cell>
          <cell r="DLF10">
            <v>7.3</v>
          </cell>
          <cell r="DLG10">
            <v>7.3</v>
          </cell>
          <cell r="DLH10">
            <v>7.3</v>
          </cell>
          <cell r="DLI10">
            <v>7.3</v>
          </cell>
          <cell r="DLJ10">
            <v>7.3</v>
          </cell>
          <cell r="DLK10">
            <v>7.3</v>
          </cell>
          <cell r="DLL10">
            <v>7.1</v>
          </cell>
          <cell r="DLM10">
            <v>7.1</v>
          </cell>
          <cell r="DLN10">
            <v>7.1</v>
          </cell>
          <cell r="DLO10">
            <v>7.1</v>
          </cell>
          <cell r="DLP10">
            <v>7.1</v>
          </cell>
          <cell r="DLQ10">
            <v>7.1</v>
          </cell>
          <cell r="DLR10">
            <v>7.1</v>
          </cell>
          <cell r="DLS10">
            <v>7.1</v>
          </cell>
          <cell r="DLT10">
            <v>7.1</v>
          </cell>
          <cell r="DLU10">
            <v>7.1</v>
          </cell>
          <cell r="DLV10">
            <v>7.1</v>
          </cell>
          <cell r="DLW10">
            <v>7.1</v>
          </cell>
          <cell r="DLX10">
            <v>7.1</v>
          </cell>
          <cell r="DLY10">
            <v>7.1</v>
          </cell>
          <cell r="DLZ10">
            <v>7.1</v>
          </cell>
          <cell r="DMA10">
            <v>7.1</v>
          </cell>
          <cell r="DMB10">
            <v>7.1</v>
          </cell>
          <cell r="DMC10">
            <v>7.1</v>
          </cell>
          <cell r="DMD10">
            <v>7.1</v>
          </cell>
          <cell r="DME10">
            <v>7.1</v>
          </cell>
          <cell r="DMF10">
            <v>7.1</v>
          </cell>
          <cell r="DMG10">
            <v>7.1</v>
          </cell>
          <cell r="DMH10">
            <v>7.1</v>
          </cell>
          <cell r="DMI10">
            <v>7.1</v>
          </cell>
          <cell r="DMJ10">
            <v>7</v>
          </cell>
          <cell r="DMK10">
            <v>7</v>
          </cell>
          <cell r="DML10">
            <v>7</v>
          </cell>
          <cell r="DMM10">
            <v>7</v>
          </cell>
          <cell r="DMN10">
            <v>7</v>
          </cell>
          <cell r="DMO10">
            <v>7</v>
          </cell>
          <cell r="DMP10">
            <v>7</v>
          </cell>
          <cell r="DMQ10">
            <v>7</v>
          </cell>
          <cell r="DMR10">
            <v>7</v>
          </cell>
          <cell r="DMS10">
            <v>7</v>
          </cell>
          <cell r="DMT10">
            <v>7</v>
          </cell>
          <cell r="DMU10">
            <v>7</v>
          </cell>
          <cell r="DMV10">
            <v>7</v>
          </cell>
          <cell r="DMW10">
            <v>7</v>
          </cell>
          <cell r="DMX10">
            <v>7</v>
          </cell>
          <cell r="DMY10">
            <v>7</v>
          </cell>
          <cell r="DMZ10">
            <v>7</v>
          </cell>
          <cell r="DNA10">
            <v>7</v>
          </cell>
          <cell r="DNB10">
            <v>7</v>
          </cell>
          <cell r="DNC10">
            <v>7</v>
          </cell>
          <cell r="DND10">
            <v>7</v>
          </cell>
          <cell r="DNE10">
            <v>7</v>
          </cell>
          <cell r="DNF10">
            <v>7</v>
          </cell>
          <cell r="DNG10">
            <v>7</v>
          </cell>
          <cell r="DNH10">
            <v>7</v>
          </cell>
          <cell r="DNI10">
            <v>7</v>
          </cell>
          <cell r="DNJ10">
            <v>7</v>
          </cell>
          <cell r="DNK10">
            <v>7</v>
          </cell>
          <cell r="DNL10">
            <v>7</v>
          </cell>
          <cell r="DNM10">
            <v>7</v>
          </cell>
          <cell r="DNN10">
            <v>7</v>
          </cell>
          <cell r="DNO10">
            <v>7</v>
          </cell>
          <cell r="DNP10">
            <v>7</v>
          </cell>
          <cell r="DNQ10">
            <v>7</v>
          </cell>
          <cell r="DNR10">
            <v>7</v>
          </cell>
          <cell r="DNS10">
            <v>7</v>
          </cell>
          <cell r="DNT10">
            <v>7</v>
          </cell>
          <cell r="DNU10">
            <v>7</v>
          </cell>
          <cell r="DNV10">
            <v>7</v>
          </cell>
          <cell r="DNW10">
            <v>7</v>
          </cell>
          <cell r="DNX10">
            <v>7</v>
          </cell>
          <cell r="DNY10">
            <v>7</v>
          </cell>
          <cell r="DNZ10">
            <v>7</v>
          </cell>
          <cell r="DOA10">
            <v>7</v>
          </cell>
          <cell r="DOB10">
            <v>7</v>
          </cell>
          <cell r="DOC10">
            <v>7</v>
          </cell>
          <cell r="DOD10">
            <v>7</v>
          </cell>
          <cell r="DOE10">
            <v>7</v>
          </cell>
          <cell r="DOF10">
            <v>7.1</v>
          </cell>
          <cell r="DOG10">
            <v>7.1</v>
          </cell>
          <cell r="DOH10">
            <v>7.1</v>
          </cell>
          <cell r="DOI10">
            <v>7.1</v>
          </cell>
          <cell r="DOJ10">
            <v>7.1</v>
          </cell>
          <cell r="DOK10">
            <v>7.1</v>
          </cell>
          <cell r="DOL10">
            <v>7.1</v>
          </cell>
          <cell r="DOM10">
            <v>7.1</v>
          </cell>
          <cell r="DON10">
            <v>7.1</v>
          </cell>
          <cell r="DOO10">
            <v>7.1</v>
          </cell>
          <cell r="DOP10">
            <v>7.1</v>
          </cell>
          <cell r="DOQ10">
            <v>7.1</v>
          </cell>
          <cell r="DOR10">
            <v>7.1</v>
          </cell>
          <cell r="DOS10">
            <v>7.1</v>
          </cell>
          <cell r="DOT10">
            <v>7.1</v>
          </cell>
          <cell r="DOU10">
            <v>7.1</v>
          </cell>
          <cell r="DOV10">
            <v>7.1</v>
          </cell>
          <cell r="DOW10">
            <v>7.1</v>
          </cell>
          <cell r="DOX10">
            <v>7.1</v>
          </cell>
          <cell r="DOY10">
            <v>7.1</v>
          </cell>
          <cell r="DOZ10">
            <v>7.1</v>
          </cell>
          <cell r="DPA10">
            <v>7.1</v>
          </cell>
          <cell r="DPB10">
            <v>7.1</v>
          </cell>
          <cell r="DPC10">
            <v>7.1</v>
          </cell>
          <cell r="DPD10">
            <v>7.2</v>
          </cell>
          <cell r="DPE10">
            <v>7.2</v>
          </cell>
          <cell r="DPF10">
            <v>7.2</v>
          </cell>
          <cell r="DPG10">
            <v>7.2</v>
          </cell>
          <cell r="DPH10">
            <v>7.2</v>
          </cell>
          <cell r="DPI10">
            <v>7.2</v>
          </cell>
          <cell r="DPJ10">
            <v>7.2</v>
          </cell>
          <cell r="DPK10">
            <v>7.2</v>
          </cell>
          <cell r="DPL10">
            <v>7.2</v>
          </cell>
          <cell r="DPM10">
            <v>7.2</v>
          </cell>
          <cell r="DPN10">
            <v>7.2</v>
          </cell>
          <cell r="DPO10">
            <v>7.2</v>
          </cell>
          <cell r="DPP10">
            <v>7.2</v>
          </cell>
          <cell r="DPQ10">
            <v>7.2</v>
          </cell>
          <cell r="DPR10">
            <v>7.2</v>
          </cell>
          <cell r="DPS10">
            <v>7.2</v>
          </cell>
          <cell r="DPT10">
            <v>7.2</v>
          </cell>
          <cell r="DPU10">
            <v>7.2</v>
          </cell>
          <cell r="DPV10">
            <v>7.2</v>
          </cell>
          <cell r="DPW10">
            <v>7.2</v>
          </cell>
          <cell r="DPX10">
            <v>7.2</v>
          </cell>
          <cell r="DPY10">
            <v>7.2</v>
          </cell>
          <cell r="DPZ10">
            <v>7.2</v>
          </cell>
          <cell r="DQA10">
            <v>7.2</v>
          </cell>
          <cell r="DQB10">
            <v>7.5</v>
          </cell>
          <cell r="DQC10">
            <v>7.5</v>
          </cell>
          <cell r="DQD10">
            <v>7.5</v>
          </cell>
          <cell r="DQE10">
            <v>7.5</v>
          </cell>
          <cell r="DQF10">
            <v>7.5</v>
          </cell>
          <cell r="DQG10">
            <v>7.5</v>
          </cell>
          <cell r="DQH10">
            <v>7.5</v>
          </cell>
          <cell r="DQI10">
            <v>7.5</v>
          </cell>
          <cell r="DQJ10">
            <v>7.5</v>
          </cell>
          <cell r="DQK10">
            <v>7.5</v>
          </cell>
          <cell r="DQL10">
            <v>7.5</v>
          </cell>
          <cell r="DQM10">
            <v>7.5</v>
          </cell>
          <cell r="DQN10">
            <v>7.5</v>
          </cell>
          <cell r="DQO10">
            <v>7.5</v>
          </cell>
          <cell r="DQP10">
            <v>7.5</v>
          </cell>
          <cell r="DQQ10">
            <v>7.5</v>
          </cell>
          <cell r="DQR10">
            <v>7.5</v>
          </cell>
          <cell r="DQS10">
            <v>7.5</v>
          </cell>
          <cell r="DQT10">
            <v>7.5</v>
          </cell>
          <cell r="DQU10">
            <v>7.5</v>
          </cell>
          <cell r="DQV10">
            <v>7.5</v>
          </cell>
          <cell r="DQW10">
            <v>7.5</v>
          </cell>
          <cell r="DQX10">
            <v>7.5</v>
          </cell>
          <cell r="DQY10">
            <v>7.5</v>
          </cell>
          <cell r="DQZ10">
            <v>7.8</v>
          </cell>
          <cell r="DRA10">
            <v>7.8</v>
          </cell>
          <cell r="DRB10">
            <v>7.8</v>
          </cell>
          <cell r="DRC10">
            <v>7.8</v>
          </cell>
          <cell r="DRD10">
            <v>7.8</v>
          </cell>
          <cell r="DRE10">
            <v>7.8</v>
          </cell>
          <cell r="DRF10">
            <v>7.8</v>
          </cell>
          <cell r="DRG10">
            <v>7.8</v>
          </cell>
          <cell r="DRH10">
            <v>7.8</v>
          </cell>
          <cell r="DRI10">
            <v>7.8</v>
          </cell>
          <cell r="DRJ10">
            <v>7.8</v>
          </cell>
          <cell r="DRK10">
            <v>7.8</v>
          </cell>
          <cell r="DRL10">
            <v>7.8</v>
          </cell>
          <cell r="DRM10">
            <v>7.8</v>
          </cell>
          <cell r="DRN10">
            <v>7.8</v>
          </cell>
          <cell r="DRO10">
            <v>7.8</v>
          </cell>
          <cell r="DRP10">
            <v>7.8</v>
          </cell>
          <cell r="DRQ10">
            <v>7.8</v>
          </cell>
          <cell r="DRR10">
            <v>7.8</v>
          </cell>
          <cell r="DRS10">
            <v>7.8</v>
          </cell>
          <cell r="DRT10">
            <v>7.8</v>
          </cell>
          <cell r="DRU10">
            <v>7.8</v>
          </cell>
          <cell r="DRV10">
            <v>7.8</v>
          </cell>
          <cell r="DRW10">
            <v>7.8</v>
          </cell>
          <cell r="DRX10">
            <v>8.1</v>
          </cell>
          <cell r="DRY10">
            <v>8.1</v>
          </cell>
          <cell r="DRZ10">
            <v>8.1</v>
          </cell>
          <cell r="DSA10">
            <v>8.1</v>
          </cell>
          <cell r="DSB10">
            <v>8.1</v>
          </cell>
          <cell r="DSC10">
            <v>8.1</v>
          </cell>
          <cell r="DSD10">
            <v>8.1</v>
          </cell>
          <cell r="DSE10">
            <v>8.1</v>
          </cell>
          <cell r="DSF10">
            <v>8.1</v>
          </cell>
          <cell r="DSG10">
            <v>8.1</v>
          </cell>
          <cell r="DSH10">
            <v>8.1</v>
          </cell>
          <cell r="DSI10">
            <v>8.1</v>
          </cell>
          <cell r="DSJ10">
            <v>8.1</v>
          </cell>
          <cell r="DSK10">
            <v>8.1</v>
          </cell>
          <cell r="DSL10">
            <v>8.1</v>
          </cell>
          <cell r="DSM10">
            <v>8.1</v>
          </cell>
          <cell r="DSN10">
            <v>8.1</v>
          </cell>
          <cell r="DSO10">
            <v>8.1</v>
          </cell>
          <cell r="DSP10">
            <v>8.1</v>
          </cell>
          <cell r="DSQ10">
            <v>8.1</v>
          </cell>
          <cell r="DSR10">
            <v>8.1</v>
          </cell>
          <cell r="DSS10">
            <v>8.1</v>
          </cell>
          <cell r="DST10">
            <v>8.1</v>
          </cell>
          <cell r="DSU10">
            <v>8.1</v>
          </cell>
          <cell r="DSV10">
            <v>8.3000000000000007</v>
          </cell>
          <cell r="DSW10">
            <v>8.3000000000000007</v>
          </cell>
          <cell r="DSX10">
            <v>8.3000000000000007</v>
          </cell>
          <cell r="DSY10">
            <v>8.3000000000000007</v>
          </cell>
          <cell r="DSZ10">
            <v>8.3000000000000007</v>
          </cell>
          <cell r="DTA10">
            <v>8.3000000000000007</v>
          </cell>
          <cell r="DTB10">
            <v>8.3000000000000007</v>
          </cell>
          <cell r="DTC10">
            <v>8.3000000000000007</v>
          </cell>
          <cell r="DTD10">
            <v>8.3000000000000007</v>
          </cell>
          <cell r="DTE10">
            <v>8.3000000000000007</v>
          </cell>
          <cell r="DTF10">
            <v>8.3000000000000007</v>
          </cell>
          <cell r="DTG10">
            <v>8.3000000000000007</v>
          </cell>
          <cell r="DTH10">
            <v>8.3000000000000007</v>
          </cell>
          <cell r="DTI10">
            <v>8.3000000000000007</v>
          </cell>
          <cell r="DTJ10">
            <v>8.3000000000000007</v>
          </cell>
          <cell r="DTK10">
            <v>8.3000000000000007</v>
          </cell>
          <cell r="DTL10">
            <v>8.3000000000000007</v>
          </cell>
          <cell r="DTM10">
            <v>8.3000000000000007</v>
          </cell>
          <cell r="DTN10">
            <v>8.3000000000000007</v>
          </cell>
          <cell r="DTO10">
            <v>8.3000000000000007</v>
          </cell>
          <cell r="DTP10">
            <v>8.3000000000000007</v>
          </cell>
          <cell r="DTQ10">
            <v>8.3000000000000007</v>
          </cell>
          <cell r="DTR10">
            <v>8.3000000000000007</v>
          </cell>
          <cell r="DTS10">
            <v>8.3000000000000007</v>
          </cell>
          <cell r="DTT10">
            <v>8.5</v>
          </cell>
          <cell r="DTU10">
            <v>8.5</v>
          </cell>
          <cell r="DTV10">
            <v>8.5</v>
          </cell>
          <cell r="DTW10">
            <v>8.5</v>
          </cell>
          <cell r="DTX10">
            <v>8.5</v>
          </cell>
          <cell r="DTY10">
            <v>8.5</v>
          </cell>
          <cell r="DTZ10">
            <v>8.5</v>
          </cell>
          <cell r="DUA10">
            <v>8.5</v>
          </cell>
          <cell r="DUB10">
            <v>8.5</v>
          </cell>
          <cell r="DUC10">
            <v>8.5</v>
          </cell>
          <cell r="DUD10">
            <v>8.5</v>
          </cell>
          <cell r="DUE10">
            <v>8.5</v>
          </cell>
          <cell r="DUF10">
            <v>8.5</v>
          </cell>
          <cell r="DUG10">
            <v>8.5</v>
          </cell>
          <cell r="DUH10">
            <v>8.5</v>
          </cell>
          <cell r="DUI10">
            <v>8.5</v>
          </cell>
          <cell r="DUJ10">
            <v>8.5</v>
          </cell>
          <cell r="DUK10">
            <v>8.5</v>
          </cell>
          <cell r="DUL10">
            <v>8.5</v>
          </cell>
          <cell r="DUM10">
            <v>8.5</v>
          </cell>
          <cell r="DUN10">
            <v>8.5</v>
          </cell>
          <cell r="DUO10">
            <v>8.5</v>
          </cell>
          <cell r="DUP10">
            <v>8.5</v>
          </cell>
          <cell r="DUQ10">
            <v>8.5</v>
          </cell>
          <cell r="DUR10">
            <v>8.6</v>
          </cell>
          <cell r="DUS10">
            <v>8.6</v>
          </cell>
          <cell r="DUT10">
            <v>8.6</v>
          </cell>
          <cell r="DUU10">
            <v>8.6</v>
          </cell>
          <cell r="DUV10">
            <v>8.6</v>
          </cell>
          <cell r="DUW10">
            <v>8.6</v>
          </cell>
          <cell r="DUX10">
            <v>8.6</v>
          </cell>
          <cell r="DUY10">
            <v>8.6</v>
          </cell>
          <cell r="DUZ10">
            <v>8.6</v>
          </cell>
          <cell r="DVA10">
            <v>8.6</v>
          </cell>
          <cell r="DVB10">
            <v>8.6</v>
          </cell>
          <cell r="DVC10">
            <v>8.6</v>
          </cell>
          <cell r="DVD10">
            <v>8.6</v>
          </cell>
          <cell r="DVE10">
            <v>8.6</v>
          </cell>
          <cell r="DVF10">
            <v>8.6</v>
          </cell>
          <cell r="DVG10">
            <v>8.6</v>
          </cell>
          <cell r="DVH10">
            <v>8.6</v>
          </cell>
          <cell r="DVI10">
            <v>8.6</v>
          </cell>
          <cell r="DVJ10">
            <v>8.6</v>
          </cell>
          <cell r="DVK10">
            <v>8.6</v>
          </cell>
          <cell r="DVL10">
            <v>8.6</v>
          </cell>
          <cell r="DVM10">
            <v>8.6</v>
          </cell>
          <cell r="DVN10">
            <v>8.6</v>
          </cell>
          <cell r="DVO10">
            <v>8.6</v>
          </cell>
          <cell r="DVP10">
            <v>8.8000000000000007</v>
          </cell>
          <cell r="DVQ10">
            <v>8.8000000000000007</v>
          </cell>
          <cell r="DVR10">
            <v>8.8000000000000007</v>
          </cell>
          <cell r="DVS10">
            <v>8.8000000000000007</v>
          </cell>
          <cell r="DVT10">
            <v>8.8000000000000007</v>
          </cell>
          <cell r="DVU10">
            <v>8.8000000000000007</v>
          </cell>
          <cell r="DVV10">
            <v>8.8000000000000007</v>
          </cell>
          <cell r="DVW10">
            <v>8.8000000000000007</v>
          </cell>
          <cell r="DVX10">
            <v>8.8000000000000007</v>
          </cell>
          <cell r="DVY10">
            <v>8.8000000000000007</v>
          </cell>
          <cell r="DVZ10">
            <v>8.8000000000000007</v>
          </cell>
          <cell r="DWA10">
            <v>8.8000000000000007</v>
          </cell>
          <cell r="DWB10">
            <v>8.8000000000000007</v>
          </cell>
          <cell r="DWC10">
            <v>8.8000000000000007</v>
          </cell>
          <cell r="DWD10">
            <v>8.8000000000000007</v>
          </cell>
          <cell r="DWE10">
            <v>8.8000000000000007</v>
          </cell>
          <cell r="DWF10">
            <v>8.8000000000000007</v>
          </cell>
          <cell r="DWG10">
            <v>8.8000000000000007</v>
          </cell>
          <cell r="DWH10">
            <v>8.8000000000000007</v>
          </cell>
          <cell r="DWI10">
            <v>8.8000000000000007</v>
          </cell>
          <cell r="DWJ10">
            <v>8.8000000000000007</v>
          </cell>
          <cell r="DWK10">
            <v>8.8000000000000007</v>
          </cell>
          <cell r="DWL10">
            <v>8.8000000000000007</v>
          </cell>
          <cell r="DWM10">
            <v>8.8000000000000007</v>
          </cell>
          <cell r="DWN10">
            <v>8.9</v>
          </cell>
          <cell r="DWO10">
            <v>8.9</v>
          </cell>
          <cell r="DWP10">
            <v>8.9</v>
          </cell>
          <cell r="DWQ10">
            <v>8.9</v>
          </cell>
          <cell r="DWR10">
            <v>8.9</v>
          </cell>
          <cell r="DWS10">
            <v>8.9</v>
          </cell>
          <cell r="DWT10">
            <v>8.9</v>
          </cell>
          <cell r="DWU10">
            <v>8.9</v>
          </cell>
          <cell r="DWV10">
            <v>8.9</v>
          </cell>
          <cell r="DWW10">
            <v>8.9</v>
          </cell>
          <cell r="DWX10">
            <v>8.9</v>
          </cell>
          <cell r="DWY10">
            <v>8.9</v>
          </cell>
          <cell r="DWZ10">
            <v>8.9</v>
          </cell>
          <cell r="DXA10">
            <v>8.9</v>
          </cell>
          <cell r="DXB10">
            <v>8.9</v>
          </cell>
          <cell r="DXC10">
            <v>8.9</v>
          </cell>
          <cell r="DXD10">
            <v>8.9</v>
          </cell>
          <cell r="DXE10">
            <v>8.9</v>
          </cell>
          <cell r="DXF10">
            <v>8.9</v>
          </cell>
          <cell r="DXG10">
            <v>8.9</v>
          </cell>
          <cell r="DXH10">
            <v>8.9</v>
          </cell>
          <cell r="DXI10">
            <v>8.9</v>
          </cell>
          <cell r="DXJ10">
            <v>8.9</v>
          </cell>
          <cell r="DXK10">
            <v>8.9</v>
          </cell>
          <cell r="DXL10">
            <v>9.1</v>
          </cell>
          <cell r="DXM10">
            <v>9.1</v>
          </cell>
          <cell r="DXN10">
            <v>9.1</v>
          </cell>
          <cell r="DXO10">
            <v>9.1</v>
          </cell>
          <cell r="DXP10">
            <v>9.1</v>
          </cell>
          <cell r="DXQ10">
            <v>9.1</v>
          </cell>
          <cell r="DXR10">
            <v>9.1</v>
          </cell>
          <cell r="DXS10">
            <v>9.1</v>
          </cell>
          <cell r="DXT10">
            <v>9.1</v>
          </cell>
          <cell r="DXU10">
            <v>9.1</v>
          </cell>
          <cell r="DXV10">
            <v>9.1</v>
          </cell>
          <cell r="DXW10">
            <v>9.1</v>
          </cell>
          <cell r="DXX10">
            <v>9.1</v>
          </cell>
          <cell r="DXY10">
            <v>9.1</v>
          </cell>
          <cell r="DXZ10">
            <v>9.1</v>
          </cell>
          <cell r="DYA10">
            <v>9.1</v>
          </cell>
          <cell r="DYB10">
            <v>9.1</v>
          </cell>
          <cell r="DYC10">
            <v>9.1</v>
          </cell>
          <cell r="DYD10">
            <v>9.1</v>
          </cell>
          <cell r="DYE10">
            <v>9.1</v>
          </cell>
          <cell r="DYF10">
            <v>9.1</v>
          </cell>
          <cell r="DYG10">
            <v>9.1</v>
          </cell>
          <cell r="DYH10">
            <v>9.1</v>
          </cell>
          <cell r="DYI10">
            <v>9.1</v>
          </cell>
          <cell r="DYJ10">
            <v>9.1999999999999993</v>
          </cell>
          <cell r="DYK10">
            <v>9.1999999999999993</v>
          </cell>
          <cell r="DYL10">
            <v>9.1999999999999993</v>
          </cell>
          <cell r="DYM10">
            <v>9.1999999999999993</v>
          </cell>
          <cell r="DYN10">
            <v>9.1999999999999993</v>
          </cell>
          <cell r="DYO10">
            <v>9.1999999999999993</v>
          </cell>
          <cell r="DYP10">
            <v>9.1999999999999993</v>
          </cell>
          <cell r="DYQ10">
            <v>9.1999999999999993</v>
          </cell>
          <cell r="DYR10">
            <v>9.1999999999999993</v>
          </cell>
          <cell r="DYS10">
            <v>9.1999999999999993</v>
          </cell>
          <cell r="DYT10">
            <v>9.1999999999999993</v>
          </cell>
          <cell r="DYU10">
            <v>9.1999999999999993</v>
          </cell>
          <cell r="DYV10">
            <v>9.1999999999999993</v>
          </cell>
          <cell r="DYW10">
            <v>9.1999999999999993</v>
          </cell>
          <cell r="DYX10">
            <v>9.1999999999999993</v>
          </cell>
          <cell r="DYY10">
            <v>9.1999999999999993</v>
          </cell>
          <cell r="DYZ10">
            <v>9.1999999999999993</v>
          </cell>
          <cell r="DZA10">
            <v>9.1999999999999993</v>
          </cell>
          <cell r="DZB10">
            <v>9.1999999999999993</v>
          </cell>
          <cell r="DZC10">
            <v>9.1999999999999993</v>
          </cell>
          <cell r="DZD10">
            <v>9.1999999999999993</v>
          </cell>
          <cell r="DZE10">
            <v>9.1999999999999993</v>
          </cell>
          <cell r="DZF10">
            <v>9.1999999999999993</v>
          </cell>
          <cell r="DZG10">
            <v>9.1999999999999993</v>
          </cell>
          <cell r="DZH10">
            <v>9.4</v>
          </cell>
          <cell r="DZI10">
            <v>9.4</v>
          </cell>
          <cell r="DZJ10">
            <v>9.4</v>
          </cell>
          <cell r="DZK10">
            <v>9.4</v>
          </cell>
          <cell r="DZL10">
            <v>9.4</v>
          </cell>
          <cell r="DZM10">
            <v>9.4</v>
          </cell>
          <cell r="DZN10">
            <v>9.4</v>
          </cell>
          <cell r="DZO10">
            <v>9.4</v>
          </cell>
          <cell r="DZP10">
            <v>9.4</v>
          </cell>
          <cell r="DZQ10">
            <v>9.4</v>
          </cell>
          <cell r="DZR10">
            <v>9.4</v>
          </cell>
          <cell r="DZS10">
            <v>9.4</v>
          </cell>
          <cell r="DZT10">
            <v>9.4</v>
          </cell>
          <cell r="DZU10">
            <v>9.4</v>
          </cell>
          <cell r="DZV10">
            <v>9.4</v>
          </cell>
          <cell r="DZW10">
            <v>9.4</v>
          </cell>
          <cell r="DZX10">
            <v>9.4</v>
          </cell>
          <cell r="DZY10">
            <v>9.4</v>
          </cell>
          <cell r="DZZ10">
            <v>9.4</v>
          </cell>
          <cell r="EAA10">
            <v>9.4</v>
          </cell>
          <cell r="EAB10">
            <v>9.4</v>
          </cell>
          <cell r="EAC10">
            <v>9.4</v>
          </cell>
          <cell r="EAD10">
            <v>9.4</v>
          </cell>
          <cell r="EAE10">
            <v>9.4</v>
          </cell>
          <cell r="EAF10">
            <v>9.6999999999999993</v>
          </cell>
          <cell r="EAG10">
            <v>9.6999999999999993</v>
          </cell>
          <cell r="EAH10">
            <v>9.6999999999999993</v>
          </cell>
          <cell r="EAI10">
            <v>9.6999999999999993</v>
          </cell>
          <cell r="EAJ10">
            <v>9.6999999999999993</v>
          </cell>
          <cell r="EAK10">
            <v>9.6999999999999993</v>
          </cell>
          <cell r="EAL10">
            <v>9.6999999999999993</v>
          </cell>
          <cell r="EAM10">
            <v>9.6999999999999993</v>
          </cell>
          <cell r="EAN10">
            <v>9.6999999999999993</v>
          </cell>
          <cell r="EAO10">
            <v>9.6999999999999993</v>
          </cell>
          <cell r="EAP10">
            <v>9.6999999999999993</v>
          </cell>
          <cell r="EAQ10">
            <v>9.6999999999999993</v>
          </cell>
          <cell r="EAR10">
            <v>9.6999999999999993</v>
          </cell>
          <cell r="EAS10">
            <v>9.6999999999999993</v>
          </cell>
          <cell r="EAT10">
            <v>9.6999999999999993</v>
          </cell>
          <cell r="EAU10">
            <v>9.6999999999999993</v>
          </cell>
          <cell r="EAV10">
            <v>9.6999999999999993</v>
          </cell>
          <cell r="EAW10">
            <v>9.6999999999999993</v>
          </cell>
          <cell r="EAX10">
            <v>9.6999999999999993</v>
          </cell>
          <cell r="EAY10">
            <v>9.6999999999999993</v>
          </cell>
          <cell r="EAZ10">
            <v>9.6999999999999993</v>
          </cell>
          <cell r="EBA10">
            <v>9.6999999999999993</v>
          </cell>
          <cell r="EBB10">
            <v>9.6999999999999993</v>
          </cell>
          <cell r="EBC10">
            <v>9.6999999999999993</v>
          </cell>
          <cell r="EBD10">
            <v>9.9</v>
          </cell>
          <cell r="EBE10">
            <v>9.9</v>
          </cell>
          <cell r="EBF10">
            <v>9.9</v>
          </cell>
          <cell r="EBG10">
            <v>9.9</v>
          </cell>
          <cell r="EBH10">
            <v>9.9</v>
          </cell>
          <cell r="EBI10">
            <v>9.9</v>
          </cell>
          <cell r="EBJ10">
            <v>9.9</v>
          </cell>
          <cell r="EBK10">
            <v>9.9</v>
          </cell>
          <cell r="EBL10">
            <v>9.9</v>
          </cell>
          <cell r="EBM10">
            <v>9.9</v>
          </cell>
          <cell r="EBN10">
            <v>9.9</v>
          </cell>
          <cell r="EBO10">
            <v>9.9</v>
          </cell>
          <cell r="EBP10">
            <v>9.9</v>
          </cell>
          <cell r="EBQ10">
            <v>9.9</v>
          </cell>
          <cell r="EBR10">
            <v>9.9</v>
          </cell>
          <cell r="EBS10">
            <v>9.9</v>
          </cell>
          <cell r="EBT10">
            <v>9.9</v>
          </cell>
          <cell r="EBU10">
            <v>9.9</v>
          </cell>
          <cell r="EBV10">
            <v>9.9</v>
          </cell>
          <cell r="EBW10">
            <v>9.9</v>
          </cell>
          <cell r="EBX10">
            <v>9.9</v>
          </cell>
          <cell r="EBY10">
            <v>9.9</v>
          </cell>
          <cell r="EBZ10">
            <v>9.9</v>
          </cell>
          <cell r="ECA10">
            <v>9.9</v>
          </cell>
          <cell r="ECB10">
            <v>10.1</v>
          </cell>
          <cell r="ECC10">
            <v>10.1</v>
          </cell>
          <cell r="ECD10">
            <v>10.1</v>
          </cell>
          <cell r="ECE10">
            <v>10.1</v>
          </cell>
          <cell r="ECF10">
            <v>10.1</v>
          </cell>
          <cell r="ECG10">
            <v>10.1</v>
          </cell>
          <cell r="ECH10">
            <v>10.1</v>
          </cell>
          <cell r="ECI10">
            <v>10.1</v>
          </cell>
          <cell r="ECJ10">
            <v>10.1</v>
          </cell>
          <cell r="ECK10">
            <v>10.1</v>
          </cell>
          <cell r="ECL10">
            <v>10.1</v>
          </cell>
          <cell r="ECM10">
            <v>10.1</v>
          </cell>
          <cell r="ECN10">
            <v>10.1</v>
          </cell>
          <cell r="ECO10">
            <v>10.1</v>
          </cell>
          <cell r="ECP10">
            <v>10.1</v>
          </cell>
          <cell r="ECQ10">
            <v>10.1</v>
          </cell>
          <cell r="ECR10">
            <v>10.1</v>
          </cell>
          <cell r="ECS10">
            <v>10.1</v>
          </cell>
          <cell r="ECT10">
            <v>10.1</v>
          </cell>
          <cell r="ECU10">
            <v>10.1</v>
          </cell>
          <cell r="ECV10">
            <v>10.1</v>
          </cell>
          <cell r="ECW10">
            <v>10.1</v>
          </cell>
          <cell r="ECX10">
            <v>10.1</v>
          </cell>
          <cell r="ECY10">
            <v>10.1</v>
          </cell>
          <cell r="ECZ10">
            <v>10.199999999999999</v>
          </cell>
          <cell r="EDA10">
            <v>10.199999999999999</v>
          </cell>
          <cell r="EDB10">
            <v>10.199999999999999</v>
          </cell>
          <cell r="EDC10">
            <v>10.199999999999999</v>
          </cell>
          <cell r="EDD10">
            <v>10.199999999999999</v>
          </cell>
          <cell r="EDE10">
            <v>10.199999999999999</v>
          </cell>
          <cell r="EDF10">
            <v>10.199999999999999</v>
          </cell>
          <cell r="EDG10">
            <v>10.199999999999999</v>
          </cell>
          <cell r="EDH10">
            <v>10.199999999999999</v>
          </cell>
          <cell r="EDI10">
            <v>10.199999999999999</v>
          </cell>
          <cell r="EDJ10">
            <v>10.199999999999999</v>
          </cell>
          <cell r="EDK10">
            <v>10.199999999999999</v>
          </cell>
          <cell r="EDL10">
            <v>10.199999999999999</v>
          </cell>
          <cell r="EDM10">
            <v>10.199999999999999</v>
          </cell>
          <cell r="EDN10">
            <v>10.199999999999999</v>
          </cell>
          <cell r="EDO10">
            <v>10.199999999999999</v>
          </cell>
          <cell r="EDP10">
            <v>10.199999999999999</v>
          </cell>
          <cell r="EDQ10">
            <v>10.199999999999999</v>
          </cell>
          <cell r="EDR10">
            <v>10.199999999999999</v>
          </cell>
          <cell r="EDS10">
            <v>10.199999999999999</v>
          </cell>
          <cell r="EDT10">
            <v>10.199999999999999</v>
          </cell>
          <cell r="EDU10">
            <v>10.199999999999999</v>
          </cell>
          <cell r="EDV10">
            <v>10.199999999999999</v>
          </cell>
          <cell r="EDW10">
            <v>10.199999999999999</v>
          </cell>
          <cell r="EDX10">
            <v>10.3</v>
          </cell>
          <cell r="EDY10">
            <v>10.3</v>
          </cell>
          <cell r="EDZ10">
            <v>10.3</v>
          </cell>
          <cell r="EEA10">
            <v>10.3</v>
          </cell>
          <cell r="EEB10">
            <v>10.3</v>
          </cell>
          <cell r="EEC10">
            <v>10.3</v>
          </cell>
          <cell r="EED10">
            <v>10.3</v>
          </cell>
          <cell r="EEE10">
            <v>10.3</v>
          </cell>
          <cell r="EEF10">
            <v>10.3</v>
          </cell>
          <cell r="EEG10">
            <v>10.3</v>
          </cell>
          <cell r="EEH10">
            <v>10.3</v>
          </cell>
          <cell r="EEI10">
            <v>10.3</v>
          </cell>
          <cell r="EEJ10">
            <v>10.3</v>
          </cell>
          <cell r="EEK10">
            <v>10.3</v>
          </cell>
          <cell r="EEL10">
            <v>10.3</v>
          </cell>
          <cell r="EEM10">
            <v>10.3</v>
          </cell>
          <cell r="EEN10">
            <v>10.3</v>
          </cell>
          <cell r="EEO10">
            <v>10.3</v>
          </cell>
          <cell r="EEP10">
            <v>10.3</v>
          </cell>
          <cell r="EEQ10">
            <v>10.3</v>
          </cell>
          <cell r="EER10">
            <v>10.3</v>
          </cell>
          <cell r="EES10">
            <v>10.3</v>
          </cell>
          <cell r="EET10">
            <v>10.3</v>
          </cell>
          <cell r="EEU10">
            <v>10.3</v>
          </cell>
          <cell r="EEV10">
            <v>10.3</v>
          </cell>
          <cell r="EEW10">
            <v>10.3</v>
          </cell>
          <cell r="EEX10">
            <v>10.3</v>
          </cell>
          <cell r="EEY10">
            <v>10.3</v>
          </cell>
          <cell r="EEZ10">
            <v>10.3</v>
          </cell>
          <cell r="EFA10">
            <v>10.3</v>
          </cell>
          <cell r="EFB10">
            <v>10.3</v>
          </cell>
          <cell r="EFC10">
            <v>10.3</v>
          </cell>
          <cell r="EFD10">
            <v>10.3</v>
          </cell>
          <cell r="EFE10">
            <v>10.3</v>
          </cell>
          <cell r="EFF10">
            <v>10.3</v>
          </cell>
          <cell r="EFG10">
            <v>10.3</v>
          </cell>
          <cell r="EFH10">
            <v>10.3</v>
          </cell>
          <cell r="EFI10">
            <v>10.3</v>
          </cell>
          <cell r="EFJ10">
            <v>10.3</v>
          </cell>
          <cell r="EFK10">
            <v>10.3</v>
          </cell>
          <cell r="EFL10">
            <v>10.3</v>
          </cell>
          <cell r="EFM10">
            <v>10.3</v>
          </cell>
          <cell r="EFN10">
            <v>10.3</v>
          </cell>
          <cell r="EFO10">
            <v>10.3</v>
          </cell>
          <cell r="EFP10">
            <v>10.3</v>
          </cell>
          <cell r="EFQ10">
            <v>10.3</v>
          </cell>
          <cell r="EFR10">
            <v>10.3</v>
          </cell>
          <cell r="EFS10">
            <v>10.3</v>
          </cell>
          <cell r="EFT10">
            <v>10.3</v>
          </cell>
          <cell r="EFU10">
            <v>10.3</v>
          </cell>
          <cell r="EFV10">
            <v>10.3</v>
          </cell>
          <cell r="EFW10">
            <v>10.3</v>
          </cell>
          <cell r="EFX10">
            <v>10.3</v>
          </cell>
          <cell r="EFY10">
            <v>10.3</v>
          </cell>
          <cell r="EFZ10">
            <v>10.3</v>
          </cell>
          <cell r="EGA10">
            <v>10.3</v>
          </cell>
          <cell r="EGB10">
            <v>10.3</v>
          </cell>
          <cell r="EGC10">
            <v>10.3</v>
          </cell>
          <cell r="EGD10">
            <v>10.3</v>
          </cell>
          <cell r="EGE10">
            <v>10.3</v>
          </cell>
          <cell r="EGF10">
            <v>10.3</v>
          </cell>
          <cell r="EGG10">
            <v>10.3</v>
          </cell>
          <cell r="EGH10">
            <v>10.3</v>
          </cell>
          <cell r="EGI10">
            <v>10.3</v>
          </cell>
          <cell r="EGJ10">
            <v>10.3</v>
          </cell>
          <cell r="EGK10">
            <v>10.3</v>
          </cell>
          <cell r="EGL10">
            <v>10.3</v>
          </cell>
          <cell r="EGM10">
            <v>10.3</v>
          </cell>
          <cell r="EGN10">
            <v>10.3</v>
          </cell>
          <cell r="EGO10">
            <v>10.3</v>
          </cell>
          <cell r="EGP10">
            <v>10.3</v>
          </cell>
          <cell r="EGQ10">
            <v>10.3</v>
          </cell>
          <cell r="EGR10">
            <v>10.1</v>
          </cell>
          <cell r="EGS10">
            <v>10.1</v>
          </cell>
          <cell r="EGT10">
            <v>10.1</v>
          </cell>
          <cell r="EGU10">
            <v>10.1</v>
          </cell>
          <cell r="EGV10">
            <v>10.1</v>
          </cell>
          <cell r="EGW10">
            <v>10.1</v>
          </cell>
          <cell r="EGX10">
            <v>10.1</v>
          </cell>
          <cell r="EGY10">
            <v>10.1</v>
          </cell>
          <cell r="EGZ10">
            <v>10.1</v>
          </cell>
          <cell r="EHA10">
            <v>10.1</v>
          </cell>
          <cell r="EHB10">
            <v>10.1</v>
          </cell>
          <cell r="EHC10">
            <v>10.1</v>
          </cell>
          <cell r="EHD10">
            <v>10.1</v>
          </cell>
          <cell r="EHE10">
            <v>10.1</v>
          </cell>
          <cell r="EHF10">
            <v>10.1</v>
          </cell>
          <cell r="EHG10">
            <v>10.1</v>
          </cell>
          <cell r="EHH10">
            <v>10.1</v>
          </cell>
          <cell r="EHI10">
            <v>10.1</v>
          </cell>
          <cell r="EHJ10">
            <v>10.1</v>
          </cell>
          <cell r="EHK10">
            <v>10.1</v>
          </cell>
          <cell r="EHL10">
            <v>10.1</v>
          </cell>
          <cell r="EHM10">
            <v>10.1</v>
          </cell>
          <cell r="EHN10">
            <v>10.1</v>
          </cell>
          <cell r="EHO10">
            <v>10.1</v>
          </cell>
          <cell r="EHP10">
            <v>10</v>
          </cell>
          <cell r="EHQ10">
            <v>10</v>
          </cell>
          <cell r="EHR10">
            <v>10</v>
          </cell>
          <cell r="EHS10">
            <v>10</v>
          </cell>
          <cell r="EHT10">
            <v>10</v>
          </cell>
          <cell r="EHU10">
            <v>10</v>
          </cell>
          <cell r="EHV10">
            <v>10</v>
          </cell>
          <cell r="EHW10">
            <v>10</v>
          </cell>
          <cell r="EHX10">
            <v>10</v>
          </cell>
          <cell r="EHY10">
            <v>10</v>
          </cell>
          <cell r="EHZ10">
            <v>10</v>
          </cell>
          <cell r="EIA10">
            <v>10</v>
          </cell>
          <cell r="EIB10">
            <v>10</v>
          </cell>
          <cell r="EIC10">
            <v>10</v>
          </cell>
          <cell r="EID10">
            <v>10</v>
          </cell>
          <cell r="EIE10">
            <v>10</v>
          </cell>
          <cell r="EIF10">
            <v>10</v>
          </cell>
          <cell r="EIG10">
            <v>10</v>
          </cell>
          <cell r="EIH10">
            <v>10</v>
          </cell>
          <cell r="EII10">
            <v>10</v>
          </cell>
          <cell r="EIJ10">
            <v>10</v>
          </cell>
          <cell r="EIK10">
            <v>10</v>
          </cell>
          <cell r="EIL10">
            <v>10</v>
          </cell>
          <cell r="EIM10">
            <v>10</v>
          </cell>
          <cell r="EIN10">
            <v>9.9</v>
          </cell>
          <cell r="HPK10">
            <v>15.2</v>
          </cell>
          <cell r="HPL10">
            <v>15</v>
          </cell>
          <cell r="KVK10">
            <v>6.8</v>
          </cell>
          <cell r="KVL10">
            <v>6.7</v>
          </cell>
          <cell r="LYA10">
            <v>5.7</v>
          </cell>
        </row>
        <row r="11">
          <cell r="D11">
            <v>0.1</v>
          </cell>
          <cell r="BBO11">
            <v>2.4</v>
          </cell>
          <cell r="BBP11">
            <v>-0.3</v>
          </cell>
          <cell r="BBQ11">
            <v>-0.3</v>
          </cell>
          <cell r="BBR11">
            <v>-0.7</v>
          </cell>
          <cell r="BBS11">
            <v>-1.3</v>
          </cell>
          <cell r="BBT11">
            <v>-2</v>
          </cell>
          <cell r="BBU11">
            <v>-1.2</v>
          </cell>
          <cell r="BBV11">
            <v>-1.2</v>
          </cell>
          <cell r="BBW11">
            <v>-0.6</v>
          </cell>
          <cell r="BBX11">
            <v>-0.5</v>
          </cell>
          <cell r="BBY11">
            <v>-1.1000000000000001</v>
          </cell>
          <cell r="BBZ11">
            <v>0.4</v>
          </cell>
          <cell r="BCA11">
            <v>1</v>
          </cell>
          <cell r="BCB11">
            <v>0.8</v>
          </cell>
          <cell r="BCC11">
            <v>0.9</v>
          </cell>
          <cell r="BCD11">
            <v>0.9</v>
          </cell>
          <cell r="BCE11">
            <v>0.3</v>
          </cell>
          <cell r="BCF11">
            <v>0.4</v>
          </cell>
          <cell r="BCG11">
            <v>0.1</v>
          </cell>
          <cell r="BCH11">
            <v>0.1</v>
          </cell>
          <cell r="BCI11">
            <v>0</v>
          </cell>
          <cell r="BCJ11">
            <v>0.1</v>
          </cell>
          <cell r="BCK11">
            <v>0.1</v>
          </cell>
          <cell r="BCL11">
            <v>0.2</v>
          </cell>
          <cell r="BCM11">
            <v>0</v>
          </cell>
          <cell r="BCN11">
            <v>0.1</v>
          </cell>
          <cell r="BCO11">
            <v>0.1</v>
          </cell>
          <cell r="BCP11">
            <v>0.1</v>
          </cell>
          <cell r="BCQ11">
            <v>-0.7</v>
          </cell>
          <cell r="BCR11">
            <v>-0.1</v>
          </cell>
          <cell r="BCS11">
            <v>-0.1</v>
          </cell>
          <cell r="BCT11">
            <v>0.1</v>
          </cell>
          <cell r="BCU11">
            <v>0.1</v>
          </cell>
          <cell r="BCV11">
            <v>-0.1</v>
          </cell>
          <cell r="BCW11">
            <v>0</v>
          </cell>
          <cell r="BCX11">
            <v>0.8</v>
          </cell>
          <cell r="BCY11">
            <v>0.9</v>
          </cell>
          <cell r="BCZ11">
            <v>1</v>
          </cell>
          <cell r="BDA11">
            <v>0.7</v>
          </cell>
          <cell r="BDB11">
            <v>0.5</v>
          </cell>
          <cell r="BDC11">
            <v>0.4</v>
          </cell>
          <cell r="BDD11">
            <v>0.1</v>
          </cell>
          <cell r="BDE11">
            <v>0.2</v>
          </cell>
          <cell r="BDF11">
            <v>0.5</v>
          </cell>
          <cell r="BDG11">
            <v>0.5</v>
          </cell>
          <cell r="BDH11">
            <v>0.2</v>
          </cell>
          <cell r="BDI11">
            <v>-0.3</v>
          </cell>
          <cell r="BDJ11">
            <v>-0.1</v>
          </cell>
          <cell r="BDK11">
            <v>0.1</v>
          </cell>
          <cell r="BDL11">
            <v>-0.1</v>
          </cell>
          <cell r="BDM11">
            <v>-0.2</v>
          </cell>
          <cell r="BDN11">
            <v>-0.2</v>
          </cell>
          <cell r="BDO11">
            <v>-0.4</v>
          </cell>
          <cell r="BDP11">
            <v>-0.2</v>
          </cell>
          <cell r="BDQ11">
            <v>-0.5</v>
          </cell>
          <cell r="BDR11">
            <v>-0.8</v>
          </cell>
          <cell r="BDS11">
            <v>-1.2</v>
          </cell>
          <cell r="BDT11">
            <v>-0.4</v>
          </cell>
          <cell r="BDU11">
            <v>-0.2</v>
          </cell>
          <cell r="BDV11">
            <v>0.3</v>
          </cell>
          <cell r="BDW11">
            <v>0.3</v>
          </cell>
          <cell r="BDX11">
            <v>0.4</v>
          </cell>
          <cell r="BDY11">
            <v>0.2</v>
          </cell>
          <cell r="BDZ11">
            <v>0.4</v>
          </cell>
          <cell r="BEA11">
            <v>-0.3</v>
          </cell>
          <cell r="BEB11">
            <v>-0.6</v>
          </cell>
          <cell r="BEC11">
            <v>-0.9</v>
          </cell>
          <cell r="BED11">
            <v>-1</v>
          </cell>
          <cell r="BEE11">
            <v>-1.2</v>
          </cell>
          <cell r="BEF11">
            <v>-1.4</v>
          </cell>
          <cell r="BEG11">
            <v>-1.5</v>
          </cell>
          <cell r="BEH11">
            <v>-2.1</v>
          </cell>
          <cell r="BEI11">
            <v>-1.9</v>
          </cell>
          <cell r="BEJ11">
            <v>-1.6</v>
          </cell>
          <cell r="BEK11">
            <v>-1.9</v>
          </cell>
          <cell r="BEL11">
            <v>-2</v>
          </cell>
          <cell r="BEM11">
            <v>-2.6</v>
          </cell>
          <cell r="BEN11">
            <v>-2.7</v>
          </cell>
          <cell r="BEO11">
            <v>-2.7</v>
          </cell>
          <cell r="BEP11">
            <v>-2.8</v>
          </cell>
          <cell r="BEQ11">
            <v>-3</v>
          </cell>
          <cell r="BER11">
            <v>-2.2999999999999998</v>
          </cell>
          <cell r="BES11">
            <v>-2.1</v>
          </cell>
          <cell r="BET11">
            <v>-1.9</v>
          </cell>
          <cell r="BEU11">
            <v>-1.7</v>
          </cell>
          <cell r="BEV11">
            <v>-1.1000000000000001</v>
          </cell>
          <cell r="BEW11">
            <v>-1.5</v>
          </cell>
          <cell r="BEX11">
            <v>-1.9</v>
          </cell>
          <cell r="BEY11">
            <v>-2</v>
          </cell>
          <cell r="BEZ11">
            <v>-2.1</v>
          </cell>
          <cell r="BFA11">
            <v>-2.5</v>
          </cell>
          <cell r="BFB11">
            <v>-2.4</v>
          </cell>
          <cell r="BFC11">
            <v>-2.6</v>
          </cell>
          <cell r="BFD11">
            <v>-2.2999999999999998</v>
          </cell>
          <cell r="BFE11">
            <v>-1.9</v>
          </cell>
          <cell r="BFF11">
            <v>-2</v>
          </cell>
          <cell r="BFG11">
            <v>-1.8</v>
          </cell>
          <cell r="BFH11">
            <v>-2.2000000000000002</v>
          </cell>
          <cell r="BFI11">
            <v>-3.6</v>
          </cell>
          <cell r="BFJ11">
            <v>-3.2</v>
          </cell>
          <cell r="BFK11">
            <v>-3.1</v>
          </cell>
          <cell r="BFL11">
            <v>-4.3</v>
          </cell>
          <cell r="BFM11">
            <v>-5.0999999999999996</v>
          </cell>
          <cell r="BFN11">
            <v>-5.2</v>
          </cell>
          <cell r="BFO11">
            <v>-6.6</v>
          </cell>
          <cell r="BFP11">
            <v>-3.5</v>
          </cell>
          <cell r="BFQ11">
            <v>-3.3</v>
          </cell>
          <cell r="BFR11">
            <v>-2.4</v>
          </cell>
          <cell r="BFS11">
            <v>-2.7</v>
          </cell>
          <cell r="BFT11">
            <v>-2.7</v>
          </cell>
          <cell r="BFU11">
            <v>-2.5</v>
          </cell>
          <cell r="BFV11">
            <v>-2.7</v>
          </cell>
          <cell r="BFW11">
            <v>-3.2</v>
          </cell>
          <cell r="BFX11">
            <v>-3.6</v>
          </cell>
          <cell r="BFY11">
            <v>-4.9000000000000004</v>
          </cell>
          <cell r="BFZ11">
            <v>-7.9</v>
          </cell>
          <cell r="BGA11">
            <v>-10.1</v>
          </cell>
          <cell r="BGB11">
            <v>-8.1</v>
          </cell>
          <cell r="BGC11">
            <v>-3.7</v>
          </cell>
          <cell r="BGD11">
            <v>-4.4000000000000004</v>
          </cell>
          <cell r="BGE11">
            <v>-4.9000000000000004</v>
          </cell>
          <cell r="BGF11">
            <v>-4.5</v>
          </cell>
          <cell r="BGG11">
            <v>-8.3000000000000007</v>
          </cell>
          <cell r="BGH11">
            <v>-8.9</v>
          </cell>
          <cell r="BGI11">
            <v>-10.1</v>
          </cell>
          <cell r="BGJ11">
            <v>-8.8000000000000007</v>
          </cell>
          <cell r="BGK11">
            <v>-5.8</v>
          </cell>
          <cell r="BGL11">
            <v>-2.6</v>
          </cell>
          <cell r="BGM11">
            <v>-2.7</v>
          </cell>
          <cell r="BGN11">
            <v>-2.9</v>
          </cell>
          <cell r="BGO11">
            <v>-3.5</v>
          </cell>
          <cell r="BGP11">
            <v>-2.9</v>
          </cell>
          <cell r="BGQ11">
            <v>-2</v>
          </cell>
          <cell r="BGR11">
            <v>-1.4</v>
          </cell>
          <cell r="BGS11">
            <v>-0.2</v>
          </cell>
          <cell r="BGT11">
            <v>-0.3</v>
          </cell>
          <cell r="BGU11">
            <v>0.2</v>
          </cell>
          <cell r="BGV11">
            <v>-0.6</v>
          </cell>
          <cell r="BGW11">
            <v>-1.6</v>
          </cell>
          <cell r="BGX11">
            <v>-2.1</v>
          </cell>
          <cell r="BGY11">
            <v>-1.6</v>
          </cell>
          <cell r="BGZ11">
            <v>-1.7</v>
          </cell>
          <cell r="BHA11">
            <v>-1.7</v>
          </cell>
          <cell r="BHB11">
            <v>-1.9</v>
          </cell>
          <cell r="BHC11">
            <v>-2.2000000000000002</v>
          </cell>
          <cell r="BHD11">
            <v>-2.5</v>
          </cell>
          <cell r="BHE11">
            <v>-2.9</v>
          </cell>
          <cell r="BHF11">
            <v>-3.6</v>
          </cell>
          <cell r="BHG11">
            <v>-5.8</v>
          </cell>
          <cell r="BHH11">
            <v>-7.5</v>
          </cell>
          <cell r="BHI11">
            <v>-7.1</v>
          </cell>
          <cell r="BHJ11">
            <v>-8.1</v>
          </cell>
          <cell r="BHK11">
            <v>-7</v>
          </cell>
          <cell r="BHL11">
            <v>-5.2</v>
          </cell>
          <cell r="BHM11">
            <v>-2.2000000000000002</v>
          </cell>
          <cell r="BHN11">
            <v>-0.3</v>
          </cell>
          <cell r="BHO11">
            <v>-0.6</v>
          </cell>
          <cell r="BHP11">
            <v>-0.4</v>
          </cell>
          <cell r="BHQ11">
            <v>-0.2</v>
          </cell>
          <cell r="BHR11">
            <v>-0.7</v>
          </cell>
          <cell r="BHS11">
            <v>-0.9</v>
          </cell>
          <cell r="BHT11">
            <v>-0.7</v>
          </cell>
          <cell r="BHU11">
            <v>-3</v>
          </cell>
          <cell r="BHV11">
            <v>-5.4</v>
          </cell>
          <cell r="BHW11">
            <v>-6.5</v>
          </cell>
          <cell r="BHX11">
            <v>-8.3000000000000007</v>
          </cell>
          <cell r="BHY11">
            <v>-8.1</v>
          </cell>
          <cell r="BHZ11">
            <v>-8.6</v>
          </cell>
          <cell r="BIA11">
            <v>-8.8000000000000007</v>
          </cell>
          <cell r="BIB11">
            <v>-9.4</v>
          </cell>
          <cell r="BIC11">
            <v>-9.5</v>
          </cell>
          <cell r="BID11">
            <v>-7.9</v>
          </cell>
          <cell r="BIE11">
            <v>-7.4</v>
          </cell>
          <cell r="BIF11">
            <v>-6.7</v>
          </cell>
          <cell r="BIG11">
            <v>-5.5</v>
          </cell>
          <cell r="BIH11">
            <v>-2.5</v>
          </cell>
          <cell r="BII11">
            <v>-2</v>
          </cell>
          <cell r="BIJ11">
            <v>-1.6</v>
          </cell>
          <cell r="BIK11">
            <v>-1.1000000000000001</v>
          </cell>
          <cell r="BIL11">
            <v>-1</v>
          </cell>
          <cell r="BIM11">
            <v>-1</v>
          </cell>
          <cell r="BIN11">
            <v>-0.8</v>
          </cell>
          <cell r="BIO11">
            <v>-0.4</v>
          </cell>
          <cell r="BIP11">
            <v>-0.5</v>
          </cell>
          <cell r="BIQ11">
            <v>-0.7</v>
          </cell>
          <cell r="BIR11">
            <v>-0.9</v>
          </cell>
          <cell r="BIS11">
            <v>-1.2</v>
          </cell>
          <cell r="BIT11">
            <v>-1.3</v>
          </cell>
          <cell r="BIU11">
            <v>-1.6</v>
          </cell>
          <cell r="BIV11">
            <v>-2</v>
          </cell>
          <cell r="BIW11">
            <v>-2.8</v>
          </cell>
          <cell r="BIX11">
            <v>-2.9</v>
          </cell>
          <cell r="BIY11">
            <v>-2.8</v>
          </cell>
          <cell r="BIZ11">
            <v>-2.1</v>
          </cell>
          <cell r="BJA11">
            <v>-2.6</v>
          </cell>
          <cell r="BJB11">
            <v>-2.6</v>
          </cell>
          <cell r="BJC11">
            <v>-2</v>
          </cell>
          <cell r="BJD11">
            <v>-2.7</v>
          </cell>
          <cell r="BJE11">
            <v>-2.8</v>
          </cell>
          <cell r="BJF11">
            <v>-2.8</v>
          </cell>
          <cell r="BJG11">
            <v>-2.2999999999999998</v>
          </cell>
          <cell r="BJH11">
            <v>-0.8</v>
          </cell>
          <cell r="BJI11">
            <v>-0.3</v>
          </cell>
          <cell r="BJJ11">
            <v>-0.2</v>
          </cell>
          <cell r="BJK11">
            <v>0.5</v>
          </cell>
          <cell r="BJL11">
            <v>0.8</v>
          </cell>
          <cell r="BJM11">
            <v>0.7</v>
          </cell>
          <cell r="BJN11">
            <v>0.7</v>
          </cell>
          <cell r="BJO11">
            <v>0.1</v>
          </cell>
          <cell r="BJP11">
            <v>-0.3</v>
          </cell>
          <cell r="BJQ11">
            <v>-0.6</v>
          </cell>
          <cell r="BJR11">
            <v>-0.9</v>
          </cell>
          <cell r="BJS11">
            <v>-1.2</v>
          </cell>
          <cell r="BJT11">
            <v>-1.4</v>
          </cell>
          <cell r="BJU11">
            <v>-1.4</v>
          </cell>
          <cell r="BJV11">
            <v>-1.7</v>
          </cell>
          <cell r="BJW11">
            <v>-1.8</v>
          </cell>
          <cell r="BJX11">
            <v>-1.9</v>
          </cell>
          <cell r="BJY11">
            <v>-2.2999999999999998</v>
          </cell>
          <cell r="BJZ11">
            <v>-2.6</v>
          </cell>
          <cell r="BKA11">
            <v>-3.3</v>
          </cell>
          <cell r="BKB11">
            <v>-3.4</v>
          </cell>
          <cell r="BKC11">
            <v>-3.3</v>
          </cell>
          <cell r="BKD11">
            <v>-3.1</v>
          </cell>
          <cell r="BKE11">
            <v>-3.3</v>
          </cell>
          <cell r="BKF11">
            <v>-3.1</v>
          </cell>
          <cell r="BKG11">
            <v>-2.8</v>
          </cell>
          <cell r="BKH11">
            <v>-2.5</v>
          </cell>
          <cell r="BKI11">
            <v>-2.2999999999999998</v>
          </cell>
          <cell r="BKJ11">
            <v>-1.8</v>
          </cell>
          <cell r="BKK11">
            <v>-1.9</v>
          </cell>
          <cell r="BKL11">
            <v>-1.9</v>
          </cell>
          <cell r="BKM11">
            <v>-2</v>
          </cell>
          <cell r="BKN11">
            <v>-2.2999999999999998</v>
          </cell>
          <cell r="BKO11">
            <v>-2.2999999999999998</v>
          </cell>
          <cell r="BKP11">
            <v>-2.5</v>
          </cell>
          <cell r="BKQ11">
            <v>-2.9</v>
          </cell>
          <cell r="BKR11">
            <v>-3.1</v>
          </cell>
          <cell r="BKS11">
            <v>-3.2</v>
          </cell>
          <cell r="BKT11">
            <v>-3.9</v>
          </cell>
          <cell r="BKU11">
            <v>-4.7</v>
          </cell>
          <cell r="BKV11">
            <v>-5.4</v>
          </cell>
          <cell r="BKW11">
            <v>-6.3</v>
          </cell>
          <cell r="BKX11">
            <v>-6.9</v>
          </cell>
          <cell r="BKY11">
            <v>-7.6</v>
          </cell>
          <cell r="BKZ11">
            <v>-8.1999999999999993</v>
          </cell>
          <cell r="BLA11">
            <v>-8.8000000000000007</v>
          </cell>
          <cell r="BLB11">
            <v>-9</v>
          </cell>
          <cell r="BLC11">
            <v>-8.5</v>
          </cell>
          <cell r="BLD11">
            <v>-7.4</v>
          </cell>
          <cell r="BLE11">
            <v>-6.2</v>
          </cell>
          <cell r="BLF11">
            <v>-4.9000000000000004</v>
          </cell>
          <cell r="BLG11">
            <v>-4.0999999999999996</v>
          </cell>
          <cell r="BLH11">
            <v>-3.4</v>
          </cell>
          <cell r="BLI11">
            <v>-3.1</v>
          </cell>
          <cell r="BLJ11">
            <v>-2.9</v>
          </cell>
          <cell r="BLK11">
            <v>-3.2</v>
          </cell>
          <cell r="BLL11">
            <v>-3.3</v>
          </cell>
          <cell r="BLM11">
            <v>-3.9</v>
          </cell>
          <cell r="BLN11">
            <v>-5</v>
          </cell>
          <cell r="BLO11">
            <v>-5.3</v>
          </cell>
          <cell r="BLP11">
            <v>-5.3</v>
          </cell>
          <cell r="BLQ11">
            <v>-5.4</v>
          </cell>
          <cell r="BLR11">
            <v>-5.8</v>
          </cell>
          <cell r="BLS11">
            <v>-6.4</v>
          </cell>
          <cell r="BLT11">
            <v>-6.4</v>
          </cell>
          <cell r="BLU11">
            <v>-6.6</v>
          </cell>
          <cell r="BLV11">
            <v>-6.8</v>
          </cell>
          <cell r="BLW11">
            <v>-7.1</v>
          </cell>
          <cell r="BLX11">
            <v>-7.4</v>
          </cell>
          <cell r="BLY11">
            <v>-7.6</v>
          </cell>
          <cell r="BLZ11">
            <v>-7.7</v>
          </cell>
          <cell r="BMA11">
            <v>-6.5</v>
          </cell>
          <cell r="BMB11">
            <v>-4.8</v>
          </cell>
          <cell r="BMC11">
            <v>-3.5</v>
          </cell>
          <cell r="BMD11">
            <v>-3</v>
          </cell>
          <cell r="BME11">
            <v>-2.2999999999999998</v>
          </cell>
          <cell r="BMF11">
            <v>-1.8</v>
          </cell>
          <cell r="BMG11">
            <v>-1.1000000000000001</v>
          </cell>
          <cell r="BMH11">
            <v>-1.1000000000000001</v>
          </cell>
          <cell r="BMI11">
            <v>-1.1000000000000001</v>
          </cell>
          <cell r="BMJ11">
            <v>-1.4</v>
          </cell>
          <cell r="BMK11">
            <v>-2.2000000000000002</v>
          </cell>
          <cell r="BML11">
            <v>-4.0999999999999996</v>
          </cell>
          <cell r="BMM11">
            <v>-5</v>
          </cell>
          <cell r="BMN11">
            <v>-5.9</v>
          </cell>
          <cell r="BMO11">
            <v>-6.5</v>
          </cell>
          <cell r="BMP11">
            <v>-6.7</v>
          </cell>
          <cell r="BMQ11">
            <v>-6.9</v>
          </cell>
          <cell r="BMR11">
            <v>-7.9</v>
          </cell>
          <cell r="BMS11">
            <v>-8.6</v>
          </cell>
          <cell r="BMT11">
            <v>-8</v>
          </cell>
          <cell r="BMU11">
            <v>-9.1999999999999993</v>
          </cell>
          <cell r="BMV11">
            <v>-8.6999999999999993</v>
          </cell>
          <cell r="BMW11">
            <v>-10.1</v>
          </cell>
          <cell r="BMX11">
            <v>-9.3000000000000007</v>
          </cell>
          <cell r="BMY11">
            <v>-6.2</v>
          </cell>
          <cell r="BMZ11">
            <v>-2.7</v>
          </cell>
          <cell r="BNA11">
            <v>-1.9</v>
          </cell>
          <cell r="BNB11">
            <v>-1</v>
          </cell>
          <cell r="BNC11">
            <v>-1.2</v>
          </cell>
          <cell r="BND11">
            <v>-1</v>
          </cell>
          <cell r="BNE11">
            <v>-1</v>
          </cell>
          <cell r="BNF11">
            <v>-1</v>
          </cell>
          <cell r="BNG11">
            <v>-1.1000000000000001</v>
          </cell>
          <cell r="BNH11">
            <v>-1.3</v>
          </cell>
          <cell r="BNI11">
            <v>-1.7</v>
          </cell>
          <cell r="BNJ11">
            <v>-3.2</v>
          </cell>
          <cell r="BNK11">
            <v>-4.5</v>
          </cell>
          <cell r="BNL11">
            <v>-5</v>
          </cell>
          <cell r="BNM11">
            <v>-6.1</v>
          </cell>
          <cell r="BNN11">
            <v>-6.8</v>
          </cell>
          <cell r="BNO11">
            <v>-7.1</v>
          </cell>
          <cell r="BNP11">
            <v>-7.3</v>
          </cell>
          <cell r="BNQ11">
            <v>-7.9</v>
          </cell>
          <cell r="BNR11">
            <v>-8.1999999999999993</v>
          </cell>
          <cell r="BNS11">
            <v>-8</v>
          </cell>
          <cell r="BNT11">
            <v>-8</v>
          </cell>
          <cell r="BNU11">
            <v>-8.1999999999999993</v>
          </cell>
          <cell r="BNV11">
            <v>-8.6</v>
          </cell>
          <cell r="BNW11">
            <v>-5.3</v>
          </cell>
          <cell r="BNX11">
            <v>-3.3</v>
          </cell>
          <cell r="BNY11">
            <v>-1.6</v>
          </cell>
          <cell r="BNZ11">
            <v>-0.7</v>
          </cell>
          <cell r="BOA11">
            <v>0</v>
          </cell>
          <cell r="BOB11">
            <v>0.3</v>
          </cell>
          <cell r="BOC11">
            <v>-0.3</v>
          </cell>
          <cell r="BOD11">
            <v>-0.4</v>
          </cell>
          <cell r="BOE11">
            <v>-0.8</v>
          </cell>
          <cell r="BOF11">
            <v>-0.8</v>
          </cell>
          <cell r="BOG11">
            <v>-1.2</v>
          </cell>
          <cell r="BOH11">
            <v>-1.5</v>
          </cell>
          <cell r="BOI11">
            <v>-1.6</v>
          </cell>
          <cell r="BOJ11">
            <v>-1.6</v>
          </cell>
          <cell r="BOK11">
            <v>-2</v>
          </cell>
          <cell r="BOL11">
            <v>-2.8</v>
          </cell>
          <cell r="BOM11">
            <v>-3.7</v>
          </cell>
          <cell r="BON11">
            <v>-2.9</v>
          </cell>
          <cell r="BOO11">
            <v>-2.6</v>
          </cell>
          <cell r="BOP11">
            <v>-2.4</v>
          </cell>
          <cell r="BOQ11">
            <v>-2.2000000000000002</v>
          </cell>
          <cell r="BOR11">
            <v>-2.4</v>
          </cell>
          <cell r="BOS11">
            <v>-2.2999999999999998</v>
          </cell>
          <cell r="BOT11">
            <v>-1.9</v>
          </cell>
          <cell r="BOU11">
            <v>-1.4</v>
          </cell>
          <cell r="BOV11">
            <v>-1.1000000000000001</v>
          </cell>
          <cell r="BOW11">
            <v>-0.7</v>
          </cell>
          <cell r="BOX11">
            <v>-0.4</v>
          </cell>
          <cell r="BOY11">
            <v>-0.1</v>
          </cell>
          <cell r="BOZ11">
            <v>0.3</v>
          </cell>
          <cell r="BPA11">
            <v>0.7</v>
          </cell>
          <cell r="BPB11">
            <v>0.8</v>
          </cell>
          <cell r="BPC11">
            <v>0.9</v>
          </cell>
          <cell r="BPD11">
            <v>0.6</v>
          </cell>
          <cell r="BPE11">
            <v>0</v>
          </cell>
          <cell r="BPF11">
            <v>-0.2</v>
          </cell>
          <cell r="BPG11">
            <v>-0.2</v>
          </cell>
          <cell r="BPH11">
            <v>-0.1</v>
          </cell>
          <cell r="BPI11">
            <v>0.1</v>
          </cell>
          <cell r="BPJ11">
            <v>0.2</v>
          </cell>
          <cell r="BPK11">
            <v>0.2</v>
          </cell>
          <cell r="BPL11">
            <v>0.2</v>
          </cell>
          <cell r="BPM11">
            <v>0.2</v>
          </cell>
          <cell r="BPN11">
            <v>0.3</v>
          </cell>
          <cell r="BPO11">
            <v>0.1</v>
          </cell>
          <cell r="BPP11">
            <v>-0.1</v>
          </cell>
          <cell r="BPQ11">
            <v>-0.3</v>
          </cell>
          <cell r="BPR11">
            <v>-0.5</v>
          </cell>
          <cell r="BPS11">
            <v>-0.4</v>
          </cell>
          <cell r="BPT11">
            <v>-0.2</v>
          </cell>
          <cell r="BPU11">
            <v>0</v>
          </cell>
          <cell r="BPV11">
            <v>0.2</v>
          </cell>
          <cell r="BPW11">
            <v>0.2</v>
          </cell>
          <cell r="BPX11">
            <v>0.5</v>
          </cell>
          <cell r="BPY11">
            <v>0.7</v>
          </cell>
          <cell r="BPZ11">
            <v>0.4</v>
          </cell>
          <cell r="BQA11">
            <v>1</v>
          </cell>
          <cell r="BQB11">
            <v>0.9</v>
          </cell>
          <cell r="BQC11">
            <v>0.5</v>
          </cell>
          <cell r="BQD11">
            <v>0.3</v>
          </cell>
          <cell r="BQE11">
            <v>0.4</v>
          </cell>
          <cell r="BQF11">
            <v>0.6</v>
          </cell>
          <cell r="BQG11">
            <v>0.1</v>
          </cell>
          <cell r="BQH11">
            <v>-0.2</v>
          </cell>
          <cell r="BQI11">
            <v>-0.8</v>
          </cell>
          <cell r="BQJ11">
            <v>-2.1</v>
          </cell>
          <cell r="BQK11">
            <v>-2.8</v>
          </cell>
          <cell r="BQL11">
            <v>-3.3</v>
          </cell>
          <cell r="BQM11">
            <v>-3.8</v>
          </cell>
          <cell r="BQN11">
            <v>-3.8</v>
          </cell>
          <cell r="BQO11">
            <v>-2.7</v>
          </cell>
          <cell r="BQP11">
            <v>-2.6</v>
          </cell>
          <cell r="BQQ11">
            <v>-2.2000000000000002</v>
          </cell>
          <cell r="BQR11">
            <v>-2.1</v>
          </cell>
          <cell r="BQS11">
            <v>-1.4</v>
          </cell>
          <cell r="BQT11">
            <v>-0.5</v>
          </cell>
          <cell r="BQU11">
            <v>0.3</v>
          </cell>
          <cell r="BQV11">
            <v>0.6</v>
          </cell>
          <cell r="BQW11">
            <v>1.1000000000000001</v>
          </cell>
          <cell r="BQX11">
            <v>1.1000000000000001</v>
          </cell>
          <cell r="BQY11">
            <v>0.8</v>
          </cell>
          <cell r="BQZ11">
            <v>0.5</v>
          </cell>
          <cell r="BRA11">
            <v>0.4</v>
          </cell>
          <cell r="BRB11">
            <v>0</v>
          </cell>
          <cell r="BRC11">
            <v>-0.4</v>
          </cell>
          <cell r="BRD11">
            <v>-1.5</v>
          </cell>
          <cell r="BRE11">
            <v>-1.6</v>
          </cell>
          <cell r="BRF11">
            <v>-1.9</v>
          </cell>
          <cell r="BRG11">
            <v>-2</v>
          </cell>
          <cell r="BRH11">
            <v>-2</v>
          </cell>
          <cell r="BRI11">
            <v>-1.9</v>
          </cell>
          <cell r="BRJ11">
            <v>-2.2000000000000002</v>
          </cell>
          <cell r="BRK11">
            <v>-2.4</v>
          </cell>
          <cell r="BRL11">
            <v>-2.6</v>
          </cell>
          <cell r="BRM11">
            <v>-2.2999999999999998</v>
          </cell>
          <cell r="BRN11">
            <v>-2.2000000000000002</v>
          </cell>
          <cell r="BRO11">
            <v>-2</v>
          </cell>
          <cell r="BRP11">
            <v>-1.9</v>
          </cell>
          <cell r="BRQ11">
            <v>-1.7</v>
          </cell>
          <cell r="BRR11">
            <v>-1.2</v>
          </cell>
          <cell r="BRS11">
            <v>0</v>
          </cell>
          <cell r="BRT11">
            <v>1.5</v>
          </cell>
          <cell r="BRU11">
            <v>2.7</v>
          </cell>
          <cell r="BRV11">
            <v>2.8</v>
          </cell>
          <cell r="BRW11">
            <v>2.4</v>
          </cell>
          <cell r="BRX11">
            <v>1.9</v>
          </cell>
          <cell r="BRY11">
            <v>0.7</v>
          </cell>
          <cell r="BRZ11">
            <v>0.5</v>
          </cell>
          <cell r="BSA11">
            <v>0.6</v>
          </cell>
          <cell r="BSB11">
            <v>0.5</v>
          </cell>
          <cell r="BSC11">
            <v>0.4</v>
          </cell>
          <cell r="BSD11">
            <v>0.5</v>
          </cell>
          <cell r="BSE11">
            <v>0.6</v>
          </cell>
          <cell r="BSF11">
            <v>1.1000000000000001</v>
          </cell>
          <cell r="BSG11">
            <v>1.3</v>
          </cell>
          <cell r="BSH11">
            <v>1.2</v>
          </cell>
          <cell r="BSI11">
            <v>1.5</v>
          </cell>
          <cell r="BSJ11">
            <v>1.4</v>
          </cell>
          <cell r="BSK11">
            <v>1.3</v>
          </cell>
          <cell r="BSL11">
            <v>1.4</v>
          </cell>
          <cell r="BSM11">
            <v>1.7</v>
          </cell>
          <cell r="BSN11">
            <v>2</v>
          </cell>
          <cell r="BSO11">
            <v>2.2999999999999998</v>
          </cell>
          <cell r="BSP11">
            <v>2</v>
          </cell>
          <cell r="BSQ11">
            <v>2.5</v>
          </cell>
          <cell r="BSR11">
            <v>3.6</v>
          </cell>
          <cell r="BSS11">
            <v>6.3</v>
          </cell>
          <cell r="BST11">
            <v>7.4</v>
          </cell>
          <cell r="BSU11">
            <v>7.8</v>
          </cell>
          <cell r="BSV11">
            <v>7.1</v>
          </cell>
          <cell r="BSW11">
            <v>5.9</v>
          </cell>
          <cell r="BSX11">
            <v>3.8</v>
          </cell>
          <cell r="BSY11">
            <v>3.2</v>
          </cell>
          <cell r="BSZ11">
            <v>1.6</v>
          </cell>
          <cell r="BTA11">
            <v>1.1000000000000001</v>
          </cell>
          <cell r="BTB11">
            <v>1.5</v>
          </cell>
          <cell r="BTC11">
            <v>0.7</v>
          </cell>
          <cell r="BTD11">
            <v>-1.8</v>
          </cell>
          <cell r="BTE11">
            <v>-1.7</v>
          </cell>
          <cell r="BTF11">
            <v>-1.9</v>
          </cell>
          <cell r="BTG11">
            <v>-0.9</v>
          </cell>
          <cell r="BTH11">
            <v>-0.4</v>
          </cell>
          <cell r="BTI11">
            <v>-0.4</v>
          </cell>
          <cell r="BTJ11">
            <v>-0.1</v>
          </cell>
          <cell r="BTK11">
            <v>0</v>
          </cell>
          <cell r="BTL11">
            <v>-0.2</v>
          </cell>
          <cell r="BTM11">
            <v>0.2</v>
          </cell>
          <cell r="BTN11">
            <v>0.3</v>
          </cell>
          <cell r="BTO11">
            <v>0.4</v>
          </cell>
          <cell r="BTP11">
            <v>0.4</v>
          </cell>
          <cell r="BTQ11">
            <v>1.5</v>
          </cell>
          <cell r="BTR11">
            <v>2.6</v>
          </cell>
          <cell r="BTS11">
            <v>3.1</v>
          </cell>
          <cell r="BTT11">
            <v>2.7</v>
          </cell>
          <cell r="BTU11">
            <v>1.3</v>
          </cell>
          <cell r="BTV11">
            <v>0.2</v>
          </cell>
          <cell r="BTW11">
            <v>0</v>
          </cell>
          <cell r="BTX11">
            <v>0.1</v>
          </cell>
          <cell r="BTY11">
            <v>0.3</v>
          </cell>
          <cell r="BTZ11">
            <v>-0.2</v>
          </cell>
          <cell r="BUA11">
            <v>-0.6</v>
          </cell>
          <cell r="BUB11">
            <v>-0.7</v>
          </cell>
          <cell r="BUC11">
            <v>-1.4</v>
          </cell>
          <cell r="BUD11">
            <v>-2.2999999999999998</v>
          </cell>
          <cell r="BUE11">
            <v>-3.3</v>
          </cell>
          <cell r="BUF11">
            <v>-3.5</v>
          </cell>
          <cell r="BUG11">
            <v>-4.2</v>
          </cell>
          <cell r="BUH11">
            <v>-3.2</v>
          </cell>
          <cell r="BUI11">
            <v>-0.4</v>
          </cell>
          <cell r="BUJ11">
            <v>0.8</v>
          </cell>
          <cell r="BUK11">
            <v>2.1</v>
          </cell>
          <cell r="BUL11">
            <v>2.4</v>
          </cell>
          <cell r="BUM11">
            <v>2.7</v>
          </cell>
          <cell r="BUN11">
            <v>3.4</v>
          </cell>
          <cell r="BUO11">
            <v>3.2</v>
          </cell>
          <cell r="BUP11">
            <v>2.9</v>
          </cell>
          <cell r="BUQ11">
            <v>2.2000000000000002</v>
          </cell>
          <cell r="BUR11">
            <v>1.5</v>
          </cell>
          <cell r="BUS11">
            <v>-0.4</v>
          </cell>
          <cell r="BUT11">
            <v>-2</v>
          </cell>
          <cell r="BUU11">
            <v>-4.9000000000000004</v>
          </cell>
          <cell r="BUV11">
            <v>-5.5</v>
          </cell>
          <cell r="BUW11">
            <v>-4.8</v>
          </cell>
          <cell r="BUX11">
            <v>-4.9000000000000004</v>
          </cell>
          <cell r="BUY11">
            <v>-6.5</v>
          </cell>
          <cell r="BUZ11">
            <v>-3.1</v>
          </cell>
          <cell r="BVA11">
            <v>-5.0999999999999996</v>
          </cell>
          <cell r="BVB11">
            <v>-3.8</v>
          </cell>
          <cell r="BVC11">
            <v>-3.4</v>
          </cell>
          <cell r="BVD11">
            <v>-2.2999999999999998</v>
          </cell>
          <cell r="BVE11">
            <v>-2</v>
          </cell>
          <cell r="BVF11">
            <v>-1.3</v>
          </cell>
          <cell r="BVG11">
            <v>-0.7</v>
          </cell>
          <cell r="BVH11">
            <v>0.1</v>
          </cell>
          <cell r="BVI11">
            <v>0.9</v>
          </cell>
          <cell r="BVJ11">
            <v>1.8</v>
          </cell>
          <cell r="BVK11">
            <v>2.2999999999999998</v>
          </cell>
          <cell r="BVL11">
            <v>2.9</v>
          </cell>
          <cell r="BVM11">
            <v>3.2</v>
          </cell>
          <cell r="BVN11">
            <v>2.2999999999999998</v>
          </cell>
          <cell r="BVO11">
            <v>1.4</v>
          </cell>
          <cell r="BVP11">
            <v>1.5</v>
          </cell>
          <cell r="BVQ11">
            <v>0.2</v>
          </cell>
          <cell r="BVR11">
            <v>0</v>
          </cell>
          <cell r="BVS11">
            <v>-0.1</v>
          </cell>
          <cell r="BVT11">
            <v>-0.1</v>
          </cell>
          <cell r="BVU11">
            <v>-0.1</v>
          </cell>
          <cell r="BVV11">
            <v>0.1</v>
          </cell>
          <cell r="BVW11">
            <v>-0.5</v>
          </cell>
          <cell r="BVX11">
            <v>-0.6</v>
          </cell>
          <cell r="BVY11">
            <v>-0.7</v>
          </cell>
          <cell r="BVZ11">
            <v>-0.7</v>
          </cell>
          <cell r="BWA11">
            <v>-0.9</v>
          </cell>
          <cell r="BWB11">
            <v>-0.8</v>
          </cell>
          <cell r="BWC11">
            <v>-1.1000000000000001</v>
          </cell>
          <cell r="BWD11">
            <v>-0.5</v>
          </cell>
          <cell r="BWE11">
            <v>0.4</v>
          </cell>
          <cell r="BWF11">
            <v>1.3</v>
          </cell>
          <cell r="BWG11">
            <v>2</v>
          </cell>
          <cell r="BWH11">
            <v>2.5</v>
          </cell>
          <cell r="BWI11">
            <v>2.8</v>
          </cell>
          <cell r="BWJ11">
            <v>3</v>
          </cell>
          <cell r="BWK11">
            <v>3.2</v>
          </cell>
          <cell r="BWL11">
            <v>3.5</v>
          </cell>
          <cell r="BWM11">
            <v>3</v>
          </cell>
          <cell r="BWN11">
            <v>2.8</v>
          </cell>
          <cell r="BWO11">
            <v>2</v>
          </cell>
          <cell r="BWP11">
            <v>0.8</v>
          </cell>
          <cell r="BWQ11">
            <v>0.5</v>
          </cell>
          <cell r="BWR11">
            <v>0.5</v>
          </cell>
          <cell r="BWS11">
            <v>0.3</v>
          </cell>
          <cell r="BWT11">
            <v>0.2</v>
          </cell>
          <cell r="BWU11">
            <v>0.4</v>
          </cell>
          <cell r="BWV11">
            <v>0.1</v>
          </cell>
          <cell r="BWW11">
            <v>0.3</v>
          </cell>
          <cell r="BWX11">
            <v>0</v>
          </cell>
          <cell r="BWY11">
            <v>-0.2</v>
          </cell>
          <cell r="BWZ11">
            <v>-0.7</v>
          </cell>
          <cell r="BXA11">
            <v>-1.2</v>
          </cell>
          <cell r="BXB11">
            <v>-0.7</v>
          </cell>
          <cell r="BXC11">
            <v>0.6</v>
          </cell>
          <cell r="BXD11">
            <v>1.5</v>
          </cell>
          <cell r="BXE11">
            <v>2.6</v>
          </cell>
          <cell r="BXF11">
            <v>3.9</v>
          </cell>
          <cell r="BXG11">
            <v>4.3</v>
          </cell>
          <cell r="BXH11">
            <v>4.7</v>
          </cell>
          <cell r="BXI11">
            <v>5.2</v>
          </cell>
          <cell r="BXJ11">
            <v>5.7</v>
          </cell>
          <cell r="BXK11">
            <v>5.4</v>
          </cell>
          <cell r="BXL11">
            <v>4.2</v>
          </cell>
          <cell r="BXM11">
            <v>2.6</v>
          </cell>
          <cell r="BXN11">
            <v>1.5</v>
          </cell>
          <cell r="BXO11">
            <v>1</v>
          </cell>
          <cell r="BXP11">
            <v>0.9</v>
          </cell>
          <cell r="BXQ11">
            <v>0.9</v>
          </cell>
          <cell r="BXR11">
            <v>0.6</v>
          </cell>
          <cell r="BXS11">
            <v>0.4</v>
          </cell>
          <cell r="BXT11">
            <v>0.3</v>
          </cell>
          <cell r="BXU11">
            <v>0.4</v>
          </cell>
          <cell r="BXV11">
            <v>0.6</v>
          </cell>
          <cell r="BXW11">
            <v>0.7</v>
          </cell>
          <cell r="BXX11">
            <v>0.5</v>
          </cell>
          <cell r="BXY11">
            <v>0.6</v>
          </cell>
          <cell r="BXZ11">
            <v>0.7</v>
          </cell>
          <cell r="BYA11">
            <v>1</v>
          </cell>
          <cell r="BYB11">
            <v>1.4</v>
          </cell>
          <cell r="BYC11">
            <v>1.5</v>
          </cell>
          <cell r="BYD11">
            <v>1.7</v>
          </cell>
          <cell r="BYE11">
            <v>2.1</v>
          </cell>
          <cell r="BYF11">
            <v>2.2000000000000002</v>
          </cell>
          <cell r="BYG11">
            <v>2.2000000000000002</v>
          </cell>
          <cell r="BYH11">
            <v>1.9</v>
          </cell>
          <cell r="BYI11">
            <v>1.5</v>
          </cell>
          <cell r="BYJ11">
            <v>1.2</v>
          </cell>
          <cell r="BYK11">
            <v>1</v>
          </cell>
          <cell r="BYL11">
            <v>0.8</v>
          </cell>
          <cell r="BYM11">
            <v>0.7</v>
          </cell>
          <cell r="BYN11">
            <v>0.8</v>
          </cell>
          <cell r="BYO11">
            <v>0.8</v>
          </cell>
          <cell r="BYP11">
            <v>0.7</v>
          </cell>
          <cell r="BYQ11">
            <v>0.6</v>
          </cell>
          <cell r="BYR11">
            <v>0.7</v>
          </cell>
          <cell r="BYS11">
            <v>0.9</v>
          </cell>
          <cell r="BYT11">
            <v>1</v>
          </cell>
          <cell r="BYU11">
            <v>0.7</v>
          </cell>
          <cell r="BYV11">
            <v>0.8</v>
          </cell>
          <cell r="BYW11">
            <v>0.8</v>
          </cell>
          <cell r="BYX11">
            <v>0.8</v>
          </cell>
          <cell r="BYY11">
            <v>1</v>
          </cell>
          <cell r="BYZ11">
            <v>1.1000000000000001</v>
          </cell>
          <cell r="BZA11">
            <v>1.3</v>
          </cell>
          <cell r="BZB11">
            <v>1.8</v>
          </cell>
          <cell r="BZC11">
            <v>2</v>
          </cell>
          <cell r="BZD11">
            <v>2.2999999999999998</v>
          </cell>
          <cell r="BZE11">
            <v>2.5</v>
          </cell>
          <cell r="BZF11">
            <v>2.6</v>
          </cell>
          <cell r="BZG11">
            <v>3.3</v>
          </cell>
          <cell r="BZH11">
            <v>4.0999999999999996</v>
          </cell>
          <cell r="BZI11">
            <v>5.8</v>
          </cell>
          <cell r="BZJ11">
            <v>6.3</v>
          </cell>
          <cell r="BZK11">
            <v>6.2</v>
          </cell>
          <cell r="BZL11">
            <v>6.1</v>
          </cell>
          <cell r="BZM11">
            <v>6</v>
          </cell>
          <cell r="BZN11">
            <v>5.9</v>
          </cell>
          <cell r="BZO11">
            <v>4.7</v>
          </cell>
          <cell r="BZP11">
            <v>4.9000000000000004</v>
          </cell>
          <cell r="BZQ11">
            <v>5.2</v>
          </cell>
          <cell r="BZR11">
            <v>5.7</v>
          </cell>
          <cell r="BZS11">
            <v>5.8</v>
          </cell>
          <cell r="BZT11">
            <v>6.2</v>
          </cell>
          <cell r="BZU11">
            <v>6.7</v>
          </cell>
          <cell r="BZV11">
            <v>6.7</v>
          </cell>
          <cell r="BZW11">
            <v>7.2</v>
          </cell>
          <cell r="BZX11">
            <v>7</v>
          </cell>
          <cell r="BZY11">
            <v>7</v>
          </cell>
          <cell r="BZZ11">
            <v>7.7</v>
          </cell>
          <cell r="CAA11">
            <v>10</v>
          </cell>
          <cell r="CAB11">
            <v>10.3</v>
          </cell>
          <cell r="CAC11">
            <v>12.3</v>
          </cell>
          <cell r="CAD11">
            <v>10.9</v>
          </cell>
          <cell r="CAE11">
            <v>11.8</v>
          </cell>
          <cell r="CAF11">
            <v>10.3</v>
          </cell>
          <cell r="CAG11">
            <v>7.5</v>
          </cell>
          <cell r="CAH11">
            <v>8.5</v>
          </cell>
          <cell r="CAI11">
            <v>8</v>
          </cell>
          <cell r="CAJ11">
            <v>7</v>
          </cell>
          <cell r="CAK11">
            <v>7</v>
          </cell>
          <cell r="CAL11">
            <v>6.9</v>
          </cell>
          <cell r="CAM11">
            <v>7.2</v>
          </cell>
          <cell r="CAN11">
            <v>7.3</v>
          </cell>
          <cell r="CAO11">
            <v>7</v>
          </cell>
          <cell r="CAP11">
            <v>6.2</v>
          </cell>
          <cell r="CAQ11">
            <v>6.4</v>
          </cell>
          <cell r="CAR11">
            <v>6.1</v>
          </cell>
          <cell r="CAS11">
            <v>6.3</v>
          </cell>
          <cell r="CAT11">
            <v>6.6</v>
          </cell>
          <cell r="CAU11">
            <v>6.4</v>
          </cell>
          <cell r="CAV11">
            <v>6.4</v>
          </cell>
          <cell r="CAW11">
            <v>6.7</v>
          </cell>
          <cell r="CAX11">
            <v>7.1</v>
          </cell>
          <cell r="CAY11">
            <v>6.7</v>
          </cell>
          <cell r="CAZ11">
            <v>7.1</v>
          </cell>
          <cell r="CBA11">
            <v>8</v>
          </cell>
          <cell r="CBB11">
            <v>9</v>
          </cell>
          <cell r="CBC11">
            <v>8.3000000000000007</v>
          </cell>
          <cell r="CBD11">
            <v>7.9</v>
          </cell>
          <cell r="CBE11">
            <v>7.2</v>
          </cell>
          <cell r="CBF11">
            <v>6.8</v>
          </cell>
          <cell r="CBG11">
            <v>6.5</v>
          </cell>
          <cell r="CBH11">
            <v>4.7</v>
          </cell>
          <cell r="CBI11">
            <v>5.6</v>
          </cell>
          <cell r="CBJ11">
            <v>5.4</v>
          </cell>
          <cell r="CBK11">
            <v>5.0999999999999996</v>
          </cell>
          <cell r="CBL11">
            <v>5.9</v>
          </cell>
          <cell r="CBM11">
            <v>5.5</v>
          </cell>
          <cell r="CBN11">
            <v>5.0999999999999996</v>
          </cell>
          <cell r="CBO11">
            <v>4.4000000000000004</v>
          </cell>
          <cell r="CBP11">
            <v>4</v>
          </cell>
          <cell r="CBQ11">
            <v>3.8</v>
          </cell>
          <cell r="CBR11">
            <v>4.0999999999999996</v>
          </cell>
          <cell r="CBS11">
            <v>5.2</v>
          </cell>
          <cell r="CBT11">
            <v>5.7</v>
          </cell>
          <cell r="CBU11">
            <v>6.4</v>
          </cell>
          <cell r="CBV11">
            <v>6.3</v>
          </cell>
          <cell r="CBW11">
            <v>7.2</v>
          </cell>
          <cell r="CBX11">
            <v>6.5</v>
          </cell>
          <cell r="CBY11">
            <v>5.9</v>
          </cell>
          <cell r="CBZ11">
            <v>5.3</v>
          </cell>
          <cell r="CCA11">
            <v>5.6</v>
          </cell>
          <cell r="CCB11">
            <v>6.2</v>
          </cell>
          <cell r="CCC11">
            <v>6.5</v>
          </cell>
          <cell r="CCD11">
            <v>5.5</v>
          </cell>
          <cell r="CCE11">
            <v>4.4000000000000004</v>
          </cell>
          <cell r="CCF11">
            <v>4.0999999999999996</v>
          </cell>
          <cell r="CCG11">
            <v>3.5</v>
          </cell>
          <cell r="CCH11">
            <v>3</v>
          </cell>
          <cell r="CCI11">
            <v>2.9</v>
          </cell>
          <cell r="CCJ11">
            <v>2.2999999999999998</v>
          </cell>
          <cell r="CCK11">
            <v>2.2000000000000002</v>
          </cell>
          <cell r="CCL11">
            <v>2</v>
          </cell>
          <cell r="CCM11">
            <v>1.9</v>
          </cell>
          <cell r="CCN11">
            <v>1.8</v>
          </cell>
          <cell r="CCO11">
            <v>2</v>
          </cell>
          <cell r="CCP11">
            <v>2.7</v>
          </cell>
          <cell r="CCQ11">
            <v>3.7</v>
          </cell>
          <cell r="CCR11">
            <v>4.5</v>
          </cell>
          <cell r="CCS11">
            <v>5</v>
          </cell>
          <cell r="CCT11">
            <v>5.4</v>
          </cell>
          <cell r="CCU11">
            <v>6</v>
          </cell>
          <cell r="CCV11">
            <v>5.9</v>
          </cell>
          <cell r="CCW11">
            <v>5.6</v>
          </cell>
          <cell r="CCX11">
            <v>6.1</v>
          </cell>
          <cell r="CCY11">
            <v>6.5</v>
          </cell>
          <cell r="CCZ11">
            <v>6.7</v>
          </cell>
          <cell r="CDA11">
            <v>7.4</v>
          </cell>
          <cell r="CDB11">
            <v>7.4</v>
          </cell>
          <cell r="CDC11">
            <v>7.5</v>
          </cell>
          <cell r="CDD11">
            <v>7.7</v>
          </cell>
          <cell r="CDE11">
            <v>6.3</v>
          </cell>
          <cell r="CDF11">
            <v>6.9</v>
          </cell>
          <cell r="CDG11">
            <v>6.4</v>
          </cell>
          <cell r="CDH11">
            <v>6.7</v>
          </cell>
          <cell r="CDI11">
            <v>6.6</v>
          </cell>
          <cell r="CDJ11">
            <v>6.6</v>
          </cell>
          <cell r="CDK11">
            <v>6.7</v>
          </cell>
          <cell r="CDL11">
            <v>7.2</v>
          </cell>
          <cell r="CDM11">
            <v>6.9</v>
          </cell>
          <cell r="CDN11">
            <v>7</v>
          </cell>
          <cell r="CDO11">
            <v>6.9</v>
          </cell>
          <cell r="CDP11">
            <v>6.5</v>
          </cell>
          <cell r="CDQ11">
            <v>6.3</v>
          </cell>
          <cell r="CDR11">
            <v>6.9</v>
          </cell>
          <cell r="CDS11">
            <v>6.7</v>
          </cell>
          <cell r="CDT11">
            <v>6.5</v>
          </cell>
          <cell r="CDU11">
            <v>6.1</v>
          </cell>
          <cell r="CDV11">
            <v>5.9</v>
          </cell>
          <cell r="CDW11">
            <v>5.5</v>
          </cell>
          <cell r="CDX11">
            <v>5.8</v>
          </cell>
          <cell r="CDY11">
            <v>5.0999999999999996</v>
          </cell>
          <cell r="CDZ11">
            <v>4.9000000000000004</v>
          </cell>
          <cell r="CEA11">
            <v>4.4000000000000004</v>
          </cell>
          <cell r="CEB11">
            <v>4.4000000000000004</v>
          </cell>
          <cell r="CEC11">
            <v>4.7</v>
          </cell>
          <cell r="CED11">
            <v>4.4000000000000004</v>
          </cell>
          <cell r="CEE11">
            <v>4.2</v>
          </cell>
          <cell r="CEF11">
            <v>6</v>
          </cell>
          <cell r="CEG11">
            <v>5.8</v>
          </cell>
          <cell r="CEH11">
            <v>5.2</v>
          </cell>
          <cell r="CEI11">
            <v>4.5999999999999996</v>
          </cell>
          <cell r="CEJ11">
            <v>4.3</v>
          </cell>
          <cell r="CEK11">
            <v>4.5999999999999996</v>
          </cell>
          <cell r="CEL11">
            <v>4.8</v>
          </cell>
          <cell r="CEM11">
            <v>5.0999999999999996</v>
          </cell>
          <cell r="CEN11">
            <v>5.8</v>
          </cell>
          <cell r="CEO11">
            <v>5.6</v>
          </cell>
          <cell r="CEP11">
            <v>6.1</v>
          </cell>
          <cell r="CEQ11">
            <v>6</v>
          </cell>
          <cell r="CER11">
            <v>5.4</v>
          </cell>
          <cell r="CES11">
            <v>4.5999999999999996</v>
          </cell>
          <cell r="CET11">
            <v>5.6</v>
          </cell>
          <cell r="CEU11">
            <v>6.4</v>
          </cell>
          <cell r="CEV11">
            <v>4.0999999999999996</v>
          </cell>
          <cell r="CEW11">
            <v>4.5</v>
          </cell>
          <cell r="CEX11">
            <v>3.8</v>
          </cell>
          <cell r="CEY11">
            <v>4</v>
          </cell>
          <cell r="CEZ11">
            <v>4.2</v>
          </cell>
          <cell r="CFA11">
            <v>4.3</v>
          </cell>
          <cell r="CFB11">
            <v>4.3</v>
          </cell>
          <cell r="CFC11">
            <v>4</v>
          </cell>
          <cell r="CFD11">
            <v>3.8</v>
          </cell>
          <cell r="CFE11">
            <v>3.6</v>
          </cell>
          <cell r="CFF11">
            <v>3.4</v>
          </cell>
          <cell r="CFG11">
            <v>3.4</v>
          </cell>
          <cell r="CFH11">
            <v>3.3</v>
          </cell>
          <cell r="CFI11">
            <v>3.5</v>
          </cell>
          <cell r="CFJ11">
            <v>3.6</v>
          </cell>
          <cell r="CFK11">
            <v>4</v>
          </cell>
          <cell r="CFL11">
            <v>5.2</v>
          </cell>
          <cell r="CFM11">
            <v>5.9</v>
          </cell>
          <cell r="CFN11">
            <v>6.8</v>
          </cell>
          <cell r="CFO11">
            <v>7.2</v>
          </cell>
          <cell r="CFP11">
            <v>8.6</v>
          </cell>
          <cell r="CFQ11">
            <v>9.3000000000000007</v>
          </cell>
          <cell r="CFR11">
            <v>9.6</v>
          </cell>
          <cell r="CFS11">
            <v>9.9</v>
          </cell>
          <cell r="CFT11">
            <v>9.6999999999999993</v>
          </cell>
          <cell r="CFU11">
            <v>8.8000000000000007</v>
          </cell>
          <cell r="CFV11">
            <v>7.8</v>
          </cell>
          <cell r="CFW11">
            <v>6.6</v>
          </cell>
          <cell r="CFX11">
            <v>5.6</v>
          </cell>
          <cell r="CFY11">
            <v>5.2</v>
          </cell>
          <cell r="CFZ11">
            <v>5.3</v>
          </cell>
          <cell r="CGA11">
            <v>4.5999999999999996</v>
          </cell>
          <cell r="CGB11">
            <v>4.3</v>
          </cell>
          <cell r="CGC11">
            <v>4.2</v>
          </cell>
          <cell r="CGD11">
            <v>4.2</v>
          </cell>
          <cell r="CGE11">
            <v>4.0999999999999996</v>
          </cell>
          <cell r="CGF11">
            <v>4.0999999999999996</v>
          </cell>
          <cell r="CGG11">
            <v>3.9</v>
          </cell>
          <cell r="CGH11">
            <v>4.5999999999999996</v>
          </cell>
          <cell r="CGI11">
            <v>5.9</v>
          </cell>
          <cell r="CGJ11">
            <v>7.4</v>
          </cell>
          <cell r="CGK11">
            <v>8.1</v>
          </cell>
          <cell r="CGL11">
            <v>8.8000000000000007</v>
          </cell>
          <cell r="CGM11">
            <v>9.1999999999999993</v>
          </cell>
          <cell r="CGN11">
            <v>8.9</v>
          </cell>
          <cell r="CGO11">
            <v>9.1999999999999993</v>
          </cell>
          <cell r="CGP11">
            <v>9</v>
          </cell>
          <cell r="CGQ11">
            <v>8</v>
          </cell>
          <cell r="CGR11">
            <v>7.6</v>
          </cell>
          <cell r="CGS11">
            <v>5.9</v>
          </cell>
          <cell r="CGT11">
            <v>5.3</v>
          </cell>
          <cell r="CGU11">
            <v>4.7</v>
          </cell>
          <cell r="CGV11">
            <v>4.8</v>
          </cell>
          <cell r="CGW11">
            <v>4.8</v>
          </cell>
          <cell r="CGX11">
            <v>4.8</v>
          </cell>
          <cell r="CGY11">
            <v>4.3</v>
          </cell>
          <cell r="CGZ11">
            <v>4.3</v>
          </cell>
          <cell r="CHA11">
            <v>4.7</v>
          </cell>
          <cell r="CHB11">
            <v>4.3</v>
          </cell>
          <cell r="CHC11">
            <v>3.9</v>
          </cell>
          <cell r="CHD11">
            <v>3.7</v>
          </cell>
          <cell r="CHE11">
            <v>4</v>
          </cell>
          <cell r="CHF11">
            <v>4</v>
          </cell>
          <cell r="CHG11">
            <v>3.8</v>
          </cell>
          <cell r="CHH11">
            <v>3.9</v>
          </cell>
          <cell r="CHI11">
            <v>4.0999999999999996</v>
          </cell>
          <cell r="CHJ11">
            <v>4.0999999999999996</v>
          </cell>
          <cell r="CHK11">
            <v>4.7</v>
          </cell>
          <cell r="CHL11">
            <v>5</v>
          </cell>
          <cell r="CHM11">
            <v>5.6</v>
          </cell>
          <cell r="CHN11">
            <v>6.1</v>
          </cell>
          <cell r="CHO11">
            <v>6.5</v>
          </cell>
          <cell r="CHP11">
            <v>6.3</v>
          </cell>
          <cell r="CHQ11">
            <v>5.5</v>
          </cell>
          <cell r="CHR11">
            <v>5.9</v>
          </cell>
          <cell r="CHS11">
            <v>6.1</v>
          </cell>
          <cell r="CHT11">
            <v>5.2</v>
          </cell>
          <cell r="CHU11">
            <v>5.3</v>
          </cell>
          <cell r="CHV11">
            <v>4.9000000000000004</v>
          </cell>
          <cell r="CHW11">
            <v>5</v>
          </cell>
          <cell r="CHX11">
            <v>4.5</v>
          </cell>
          <cell r="CHY11">
            <v>4.8</v>
          </cell>
          <cell r="CHZ11">
            <v>4.5</v>
          </cell>
          <cell r="CIA11">
            <v>5</v>
          </cell>
          <cell r="CIB11">
            <v>5.6</v>
          </cell>
          <cell r="CIC11">
            <v>5.4</v>
          </cell>
          <cell r="CID11">
            <v>5.6</v>
          </cell>
          <cell r="CIE11">
            <v>5.7</v>
          </cell>
          <cell r="CIF11">
            <v>6</v>
          </cell>
          <cell r="CIG11">
            <v>6.4</v>
          </cell>
          <cell r="CIH11">
            <v>6</v>
          </cell>
          <cell r="CII11">
            <v>6.6</v>
          </cell>
          <cell r="CIJ11">
            <v>7.1</v>
          </cell>
          <cell r="CIK11">
            <v>7.5</v>
          </cell>
          <cell r="CIL11">
            <v>7.6</v>
          </cell>
          <cell r="CIM11">
            <v>7.3</v>
          </cell>
          <cell r="CIN11">
            <v>6.9</v>
          </cell>
          <cell r="CIO11">
            <v>6.7</v>
          </cell>
          <cell r="CIP11">
            <v>6.3</v>
          </cell>
          <cell r="CIQ11">
            <v>4.9000000000000004</v>
          </cell>
          <cell r="CIR11">
            <v>4</v>
          </cell>
          <cell r="CIS11">
            <v>3.6</v>
          </cell>
          <cell r="CIT11">
            <v>3.9</v>
          </cell>
          <cell r="CIU11">
            <v>4.7</v>
          </cell>
          <cell r="CIV11">
            <v>5.0999999999999996</v>
          </cell>
          <cell r="CIW11">
            <v>5</v>
          </cell>
          <cell r="CIX11">
            <v>5</v>
          </cell>
          <cell r="CIY11">
            <v>4.9000000000000004</v>
          </cell>
          <cell r="CIZ11">
            <v>5.0999999999999996</v>
          </cell>
          <cell r="CJA11">
            <v>5.2</v>
          </cell>
          <cell r="CJB11">
            <v>5.4</v>
          </cell>
          <cell r="CJC11">
            <v>5.7</v>
          </cell>
          <cell r="CJD11">
            <v>6.8</v>
          </cell>
          <cell r="CJE11">
            <v>6.9</v>
          </cell>
          <cell r="CJF11">
            <v>7.7</v>
          </cell>
          <cell r="CJG11">
            <v>8.6</v>
          </cell>
          <cell r="CJH11">
            <v>9.1999999999999993</v>
          </cell>
          <cell r="CJI11">
            <v>10.5</v>
          </cell>
          <cell r="CJJ11">
            <v>10.8</v>
          </cell>
          <cell r="CJK11">
            <v>11.1</v>
          </cell>
          <cell r="CJL11">
            <v>10.7</v>
          </cell>
          <cell r="CJM11">
            <v>9.8000000000000007</v>
          </cell>
          <cell r="CJN11">
            <v>8.6999999999999993</v>
          </cell>
          <cell r="CJO11">
            <v>7.9</v>
          </cell>
          <cell r="CJP11">
            <v>6.6</v>
          </cell>
          <cell r="CJQ11">
            <v>6.4</v>
          </cell>
          <cell r="CJR11">
            <v>6.6</v>
          </cell>
          <cell r="CJS11">
            <v>6.4</v>
          </cell>
          <cell r="CJT11">
            <v>6.2</v>
          </cell>
          <cell r="CJU11">
            <v>5.8</v>
          </cell>
          <cell r="CJV11">
            <v>5.5</v>
          </cell>
          <cell r="CJW11">
            <v>5.0999999999999996</v>
          </cell>
          <cell r="CJX11">
            <v>5.0999999999999996</v>
          </cell>
          <cell r="CJY11">
            <v>5.2</v>
          </cell>
          <cell r="CJZ11">
            <v>6.4</v>
          </cell>
          <cell r="CKA11">
            <v>7.4</v>
          </cell>
          <cell r="CKB11">
            <v>8.1</v>
          </cell>
          <cell r="CKC11">
            <v>9.5</v>
          </cell>
          <cell r="CKD11">
            <v>10.4</v>
          </cell>
          <cell r="CKE11">
            <v>11</v>
          </cell>
          <cell r="CKF11">
            <v>11.3</v>
          </cell>
          <cell r="CKG11">
            <v>11.5</v>
          </cell>
          <cell r="CKH11">
            <v>11.5</v>
          </cell>
          <cell r="CKI11">
            <v>11.3</v>
          </cell>
          <cell r="CKJ11">
            <v>10.6</v>
          </cell>
          <cell r="CKK11">
            <v>9.5</v>
          </cell>
          <cell r="CKL11">
            <v>7.4</v>
          </cell>
          <cell r="CKM11">
            <v>6.3</v>
          </cell>
          <cell r="CKN11">
            <v>5.6</v>
          </cell>
          <cell r="CKO11">
            <v>5.3</v>
          </cell>
          <cell r="CKP11">
            <v>4.9000000000000004</v>
          </cell>
          <cell r="CKQ11">
            <v>4.7</v>
          </cell>
          <cell r="CKR11">
            <v>4.9000000000000004</v>
          </cell>
          <cell r="CKS11">
            <v>5.8</v>
          </cell>
          <cell r="CKT11">
            <v>6.2</v>
          </cell>
          <cell r="CKU11">
            <v>5.9</v>
          </cell>
          <cell r="CKV11">
            <v>5.7</v>
          </cell>
          <cell r="CKW11">
            <v>5.7</v>
          </cell>
          <cell r="CKX11">
            <v>6.4</v>
          </cell>
          <cell r="CKY11">
            <v>7.1</v>
          </cell>
          <cell r="CKZ11">
            <v>7.7</v>
          </cell>
          <cell r="CLA11">
            <v>8.6999999999999993</v>
          </cell>
          <cell r="CLB11">
            <v>9.6999999999999993</v>
          </cell>
          <cell r="CLC11">
            <v>10</v>
          </cell>
          <cell r="CLD11">
            <v>10.3</v>
          </cell>
          <cell r="CLE11">
            <v>9.8000000000000007</v>
          </cell>
          <cell r="CLF11">
            <v>9.6999999999999993</v>
          </cell>
          <cell r="CLG11">
            <v>9.8000000000000007</v>
          </cell>
          <cell r="CLH11">
            <v>10.5</v>
          </cell>
          <cell r="CLI11">
            <v>10.199999999999999</v>
          </cell>
          <cell r="CLJ11">
            <v>10.1</v>
          </cell>
          <cell r="CLK11">
            <v>8.6</v>
          </cell>
          <cell r="CLL11">
            <v>7.5</v>
          </cell>
          <cell r="CLM11">
            <v>6.4</v>
          </cell>
          <cell r="CLN11">
            <v>5.6</v>
          </cell>
          <cell r="CLO11">
            <v>5.0999999999999996</v>
          </cell>
          <cell r="CLP11">
            <v>5.2</v>
          </cell>
          <cell r="CLQ11">
            <v>5.9</v>
          </cell>
          <cell r="CLR11">
            <v>6.2</v>
          </cell>
          <cell r="CLS11">
            <v>6.3</v>
          </cell>
          <cell r="CLT11">
            <v>6.4</v>
          </cell>
          <cell r="CLU11">
            <v>6.3</v>
          </cell>
          <cell r="CLV11">
            <v>6.4</v>
          </cell>
          <cell r="CLW11">
            <v>6.7</v>
          </cell>
          <cell r="CLX11">
            <v>6.9</v>
          </cell>
          <cell r="CLY11">
            <v>7.6</v>
          </cell>
          <cell r="CLZ11">
            <v>8.5</v>
          </cell>
          <cell r="CMA11">
            <v>8.8000000000000007</v>
          </cell>
          <cell r="CMB11">
            <v>9.3000000000000007</v>
          </cell>
          <cell r="CMC11">
            <v>10</v>
          </cell>
          <cell r="CMD11">
            <v>10.4</v>
          </cell>
          <cell r="CME11">
            <v>10.1</v>
          </cell>
          <cell r="CMF11">
            <v>9.4</v>
          </cell>
          <cell r="CMG11">
            <v>8.9</v>
          </cell>
          <cell r="CMH11">
            <v>8.8000000000000007</v>
          </cell>
          <cell r="CMI11">
            <v>7.8</v>
          </cell>
          <cell r="CMJ11">
            <v>7.2</v>
          </cell>
          <cell r="CMK11">
            <v>6.5</v>
          </cell>
          <cell r="CML11">
            <v>6.2</v>
          </cell>
          <cell r="CMM11">
            <v>5.6</v>
          </cell>
          <cell r="CMN11">
            <v>5.4</v>
          </cell>
          <cell r="CMO11">
            <v>5</v>
          </cell>
          <cell r="CMP11">
            <v>4.5</v>
          </cell>
          <cell r="CMQ11">
            <v>4.0999999999999996</v>
          </cell>
          <cell r="CMR11">
            <v>3.9</v>
          </cell>
          <cell r="CMS11">
            <v>3.9</v>
          </cell>
          <cell r="CMT11">
            <v>5</v>
          </cell>
          <cell r="CMU11">
            <v>6.2</v>
          </cell>
          <cell r="CMV11">
            <v>7.8</v>
          </cell>
          <cell r="CMW11">
            <v>9.8000000000000007</v>
          </cell>
          <cell r="CMX11">
            <v>11.3</v>
          </cell>
          <cell r="CMY11">
            <v>11.3</v>
          </cell>
          <cell r="CMZ11">
            <v>10.3</v>
          </cell>
          <cell r="CNA11">
            <v>9.6999999999999993</v>
          </cell>
          <cell r="CNB11">
            <v>9.9</v>
          </cell>
          <cell r="CNC11">
            <v>9.6</v>
          </cell>
          <cell r="CND11">
            <v>9.1</v>
          </cell>
          <cell r="CNE11">
            <v>8.6</v>
          </cell>
          <cell r="CNF11">
            <v>8</v>
          </cell>
          <cell r="CNG11">
            <v>7.5</v>
          </cell>
          <cell r="CNH11">
            <v>7.3</v>
          </cell>
          <cell r="CNI11">
            <v>7.2</v>
          </cell>
          <cell r="CNJ11">
            <v>6.8</v>
          </cell>
          <cell r="CNK11">
            <v>6.4</v>
          </cell>
          <cell r="CNL11">
            <v>5.7</v>
          </cell>
          <cell r="CNM11">
            <v>4.9000000000000004</v>
          </cell>
          <cell r="CNN11">
            <v>4.4000000000000004</v>
          </cell>
          <cell r="CNO11">
            <v>4.9000000000000004</v>
          </cell>
          <cell r="CNP11">
            <v>5.5</v>
          </cell>
          <cell r="CNQ11">
            <v>5.5</v>
          </cell>
          <cell r="CNR11">
            <v>6</v>
          </cell>
          <cell r="CNS11">
            <v>6.4</v>
          </cell>
          <cell r="CNT11">
            <v>7.1</v>
          </cell>
          <cell r="CNU11">
            <v>8</v>
          </cell>
          <cell r="CNV11">
            <v>9.1999999999999993</v>
          </cell>
          <cell r="CNW11">
            <v>10.7</v>
          </cell>
          <cell r="CNX11">
            <v>11.6</v>
          </cell>
          <cell r="CNY11">
            <v>11.6</v>
          </cell>
          <cell r="CNZ11">
            <v>10.5</v>
          </cell>
          <cell r="COA11">
            <v>10.7</v>
          </cell>
          <cell r="COB11">
            <v>11.2</v>
          </cell>
          <cell r="COC11">
            <v>8.5</v>
          </cell>
          <cell r="COD11">
            <v>7.9</v>
          </cell>
          <cell r="COE11">
            <v>6.7</v>
          </cell>
          <cell r="COF11">
            <v>6.2</v>
          </cell>
          <cell r="COG11">
            <v>4.9000000000000004</v>
          </cell>
          <cell r="COH11">
            <v>3.7</v>
          </cell>
          <cell r="COI11">
            <v>3.2</v>
          </cell>
          <cell r="COJ11">
            <v>2.8</v>
          </cell>
          <cell r="COK11">
            <v>2.7</v>
          </cell>
          <cell r="COL11">
            <v>3.6</v>
          </cell>
          <cell r="COM11">
            <v>3.4</v>
          </cell>
          <cell r="CON11">
            <v>3</v>
          </cell>
          <cell r="COO11">
            <v>3.5</v>
          </cell>
          <cell r="COP11">
            <v>4.8</v>
          </cell>
          <cell r="COQ11">
            <v>6.2</v>
          </cell>
          <cell r="COR11">
            <v>7.2</v>
          </cell>
          <cell r="COS11">
            <v>8.8000000000000007</v>
          </cell>
          <cell r="COT11">
            <v>9.8000000000000007</v>
          </cell>
          <cell r="COU11">
            <v>11.1</v>
          </cell>
          <cell r="COV11">
            <v>11.9</v>
          </cell>
          <cell r="COW11">
            <v>9.1</v>
          </cell>
          <cell r="COX11">
            <v>9.5</v>
          </cell>
          <cell r="COY11">
            <v>10.3</v>
          </cell>
          <cell r="COZ11">
            <v>10.199999999999999</v>
          </cell>
          <cell r="CPA11">
            <v>9.4</v>
          </cell>
          <cell r="CPB11">
            <v>7.9</v>
          </cell>
          <cell r="CPC11">
            <v>6.7</v>
          </cell>
          <cell r="CPD11">
            <v>5.0999999999999996</v>
          </cell>
          <cell r="CPE11">
            <v>4.5</v>
          </cell>
          <cell r="CPF11">
            <v>3.7</v>
          </cell>
          <cell r="CPG11">
            <v>3</v>
          </cell>
          <cell r="CPH11">
            <v>2.8</v>
          </cell>
          <cell r="CPI11">
            <v>2.1</v>
          </cell>
          <cell r="CPJ11">
            <v>1.3</v>
          </cell>
          <cell r="CPK11">
            <v>1.1000000000000001</v>
          </cell>
          <cell r="CPL11">
            <v>0.4</v>
          </cell>
          <cell r="CPM11">
            <v>-0.2</v>
          </cell>
          <cell r="CPN11">
            <v>2.6</v>
          </cell>
          <cell r="CPO11">
            <v>6</v>
          </cell>
          <cell r="CPP11">
            <v>8.8000000000000007</v>
          </cell>
          <cell r="CPQ11">
            <v>9.6</v>
          </cell>
          <cell r="CPR11">
            <v>10.8</v>
          </cell>
          <cell r="CPS11">
            <v>11.4</v>
          </cell>
          <cell r="CPT11">
            <v>11.3</v>
          </cell>
          <cell r="CPU11">
            <v>11.6</v>
          </cell>
          <cell r="CPV11">
            <v>12.3</v>
          </cell>
          <cell r="CPW11">
            <v>11.8</v>
          </cell>
          <cell r="CPX11">
            <v>12.4</v>
          </cell>
          <cell r="CPY11">
            <v>11.5</v>
          </cell>
          <cell r="CPZ11">
            <v>9.1999999999999993</v>
          </cell>
          <cell r="CQA11">
            <v>7.8</v>
          </cell>
          <cell r="CQB11">
            <v>6.5</v>
          </cell>
          <cell r="CQC11">
            <v>5.9</v>
          </cell>
          <cell r="CQD11">
            <v>5.6</v>
          </cell>
          <cell r="CQE11">
            <v>6.1</v>
          </cell>
          <cell r="CQF11">
            <v>5.4</v>
          </cell>
          <cell r="CQG11">
            <v>4.7</v>
          </cell>
          <cell r="CQH11">
            <v>3.8</v>
          </cell>
          <cell r="CQI11">
            <v>3.5</v>
          </cell>
          <cell r="CQJ11">
            <v>3.2</v>
          </cell>
          <cell r="CQK11">
            <v>3.5</v>
          </cell>
          <cell r="CQL11">
            <v>5.0999999999999996</v>
          </cell>
          <cell r="CQM11">
            <v>6.8</v>
          </cell>
          <cell r="CQN11">
            <v>8.4</v>
          </cell>
          <cell r="CQO11">
            <v>10.1</v>
          </cell>
          <cell r="CQP11">
            <v>10.5</v>
          </cell>
          <cell r="CQQ11">
            <v>11.1</v>
          </cell>
          <cell r="CQR11">
            <v>11.7</v>
          </cell>
          <cell r="CQS11">
            <v>12.5</v>
          </cell>
          <cell r="CQT11">
            <v>12.8</v>
          </cell>
          <cell r="CQU11">
            <v>10.5</v>
          </cell>
          <cell r="CQV11">
            <v>10.5</v>
          </cell>
          <cell r="CQW11">
            <v>10.1</v>
          </cell>
          <cell r="CQX11">
            <v>9.1999999999999993</v>
          </cell>
          <cell r="CQY11">
            <v>7</v>
          </cell>
          <cell r="CQZ11">
            <v>5.8</v>
          </cell>
          <cell r="CRA11">
            <v>3.9</v>
          </cell>
          <cell r="CRB11">
            <v>3.1</v>
          </cell>
          <cell r="CRC11">
            <v>2.7</v>
          </cell>
          <cell r="CRD11">
            <v>2</v>
          </cell>
          <cell r="CRE11">
            <v>1.1000000000000001</v>
          </cell>
          <cell r="CRF11">
            <v>1.2</v>
          </cell>
          <cell r="CRG11">
            <v>0.4</v>
          </cell>
          <cell r="CRH11">
            <v>-0.3</v>
          </cell>
          <cell r="CRI11">
            <v>0.5</v>
          </cell>
          <cell r="CRJ11">
            <v>5.5</v>
          </cell>
          <cell r="CRK11">
            <v>7.6</v>
          </cell>
          <cell r="CRL11">
            <v>9.6</v>
          </cell>
          <cell r="CRM11">
            <v>10.9</v>
          </cell>
          <cell r="CRN11">
            <v>11.6</v>
          </cell>
          <cell r="CRO11">
            <v>12</v>
          </cell>
          <cell r="CRP11">
            <v>12.3</v>
          </cell>
          <cell r="CRQ11">
            <v>12.3</v>
          </cell>
          <cell r="CRR11">
            <v>12.8</v>
          </cell>
          <cell r="CRS11">
            <v>13</v>
          </cell>
          <cell r="CRT11">
            <v>13.4</v>
          </cell>
          <cell r="CRU11">
            <v>12.1</v>
          </cell>
          <cell r="CRV11">
            <v>10.9</v>
          </cell>
          <cell r="CRW11">
            <v>9.3000000000000007</v>
          </cell>
          <cell r="CRX11">
            <v>7.4</v>
          </cell>
          <cell r="CRY11">
            <v>6.2</v>
          </cell>
          <cell r="CRZ11">
            <v>6.3</v>
          </cell>
          <cell r="CSA11">
            <v>6.2</v>
          </cell>
          <cell r="CSB11">
            <v>5.8</v>
          </cell>
          <cell r="CSC11">
            <v>5.6</v>
          </cell>
          <cell r="CSD11">
            <v>5.5</v>
          </cell>
          <cell r="CSE11">
            <v>5.3</v>
          </cell>
          <cell r="CSF11">
            <v>5.5</v>
          </cell>
          <cell r="CSG11">
            <v>5.7</v>
          </cell>
          <cell r="CSH11">
            <v>6.4</v>
          </cell>
          <cell r="CSI11">
            <v>6.9</v>
          </cell>
          <cell r="CSJ11">
            <v>7.4</v>
          </cell>
          <cell r="CSK11">
            <v>8.1999999999999993</v>
          </cell>
          <cell r="CSL11">
            <v>8.9</v>
          </cell>
          <cell r="CSM11">
            <v>9.6</v>
          </cell>
          <cell r="CSN11">
            <v>10</v>
          </cell>
          <cell r="CSO11">
            <v>10.3</v>
          </cell>
          <cell r="CSP11">
            <v>11</v>
          </cell>
          <cell r="CSQ11">
            <v>10.8</v>
          </cell>
          <cell r="CSR11">
            <v>10.9</v>
          </cell>
          <cell r="CSS11">
            <v>9.9</v>
          </cell>
          <cell r="CST11">
            <v>8.6</v>
          </cell>
          <cell r="CSU11">
            <v>7.5</v>
          </cell>
          <cell r="CSV11">
            <v>7.4</v>
          </cell>
          <cell r="CSW11">
            <v>6.7</v>
          </cell>
          <cell r="CSX11">
            <v>5.9</v>
          </cell>
          <cell r="CSY11">
            <v>5.5</v>
          </cell>
          <cell r="CSZ11">
            <v>4.8</v>
          </cell>
          <cell r="CTA11">
            <v>4.5</v>
          </cell>
          <cell r="CTB11">
            <v>4.3</v>
          </cell>
          <cell r="CTC11">
            <v>4.4000000000000004</v>
          </cell>
          <cell r="CTD11">
            <v>4.4000000000000004</v>
          </cell>
          <cell r="CTE11">
            <v>4.7</v>
          </cell>
          <cell r="CTF11">
            <v>5.9</v>
          </cell>
          <cell r="CTG11">
            <v>6.5</v>
          </cell>
          <cell r="CTH11">
            <v>7.9</v>
          </cell>
          <cell r="CTI11">
            <v>9</v>
          </cell>
          <cell r="CTJ11">
            <v>9.4</v>
          </cell>
          <cell r="CTK11">
            <v>9.9</v>
          </cell>
          <cell r="CTL11">
            <v>10.3</v>
          </cell>
          <cell r="CTM11">
            <v>11.2</v>
          </cell>
          <cell r="CTN11">
            <v>11.1</v>
          </cell>
          <cell r="CTO11">
            <v>11</v>
          </cell>
          <cell r="CTP11">
            <v>10.1</v>
          </cell>
          <cell r="CTQ11">
            <v>9.1</v>
          </cell>
          <cell r="CTR11">
            <v>8.1</v>
          </cell>
          <cell r="CTS11">
            <v>7.3</v>
          </cell>
          <cell r="CTT11">
            <v>7.1</v>
          </cell>
          <cell r="CTU11">
            <v>7.5</v>
          </cell>
          <cell r="CTV11">
            <v>7.2</v>
          </cell>
          <cell r="CTW11">
            <v>6.7</v>
          </cell>
          <cell r="CTX11">
            <v>6.9</v>
          </cell>
          <cell r="CTY11">
            <v>6.5</v>
          </cell>
          <cell r="CTZ11">
            <v>5.9</v>
          </cell>
          <cell r="CUA11">
            <v>5.8</v>
          </cell>
          <cell r="CUB11">
            <v>5.0999999999999996</v>
          </cell>
          <cell r="CUC11">
            <v>6.2</v>
          </cell>
          <cell r="CUD11">
            <v>6.7</v>
          </cell>
          <cell r="CUE11">
            <v>7.3</v>
          </cell>
          <cell r="CUF11">
            <v>8.6</v>
          </cell>
          <cell r="CUG11">
            <v>9.1999999999999993</v>
          </cell>
          <cell r="CUH11">
            <v>9.8000000000000007</v>
          </cell>
          <cell r="CUI11">
            <v>11.5</v>
          </cell>
          <cell r="CUJ11">
            <v>12.3</v>
          </cell>
          <cell r="CUK11">
            <v>12.5</v>
          </cell>
          <cell r="CUL11">
            <v>12.4</v>
          </cell>
          <cell r="CUM11">
            <v>13</v>
          </cell>
          <cell r="CUN11">
            <v>12</v>
          </cell>
          <cell r="CUO11">
            <v>10.6</v>
          </cell>
          <cell r="CUP11">
            <v>10</v>
          </cell>
          <cell r="CUQ11">
            <v>9.3000000000000007</v>
          </cell>
          <cell r="CUR11">
            <v>8.4</v>
          </cell>
          <cell r="CUS11">
            <v>7</v>
          </cell>
          <cell r="CUT11">
            <v>5.7</v>
          </cell>
          <cell r="CUU11">
            <v>5</v>
          </cell>
          <cell r="CUV11">
            <v>4.2</v>
          </cell>
          <cell r="CUW11">
            <v>3.8</v>
          </cell>
          <cell r="CUX11">
            <v>3.6</v>
          </cell>
          <cell r="CUY11">
            <v>3.5</v>
          </cell>
          <cell r="CUZ11">
            <v>3.2</v>
          </cell>
          <cell r="CVA11">
            <v>3.8</v>
          </cell>
          <cell r="CVB11">
            <v>4.5</v>
          </cell>
          <cell r="CVC11">
            <v>5.3</v>
          </cell>
          <cell r="CVD11">
            <v>5.4</v>
          </cell>
          <cell r="CVE11">
            <v>6.1</v>
          </cell>
          <cell r="CVF11">
            <v>6.5</v>
          </cell>
          <cell r="CVG11">
            <v>7.1</v>
          </cell>
          <cell r="CVH11">
            <v>7.4</v>
          </cell>
          <cell r="CVI11">
            <v>8.4</v>
          </cell>
          <cell r="CVJ11">
            <v>8.5</v>
          </cell>
          <cell r="CVK11">
            <v>8.1</v>
          </cell>
          <cell r="CVL11">
            <v>7.7</v>
          </cell>
          <cell r="CVM11">
            <v>7.5</v>
          </cell>
          <cell r="CVN11">
            <v>6.9</v>
          </cell>
          <cell r="CVO11">
            <v>6.5</v>
          </cell>
          <cell r="CVP11">
            <v>6.2</v>
          </cell>
          <cell r="CVQ11">
            <v>6.7</v>
          </cell>
          <cell r="CVR11">
            <v>5.8</v>
          </cell>
          <cell r="CVS11">
            <v>4.9000000000000004</v>
          </cell>
          <cell r="CVT11">
            <v>4.2</v>
          </cell>
          <cell r="CVU11">
            <v>2.7</v>
          </cell>
          <cell r="CVV11">
            <v>2.2000000000000002</v>
          </cell>
          <cell r="CVW11">
            <v>2.1</v>
          </cell>
          <cell r="CVX11">
            <v>2.5</v>
          </cell>
          <cell r="CVY11">
            <v>3.2</v>
          </cell>
          <cell r="CVZ11">
            <v>4.3</v>
          </cell>
          <cell r="CWA11">
            <v>4.8</v>
          </cell>
          <cell r="CWB11">
            <v>5.0999999999999996</v>
          </cell>
          <cell r="CWC11">
            <v>5.6</v>
          </cell>
          <cell r="CWD11">
            <v>6.1</v>
          </cell>
          <cell r="CWE11">
            <v>4.5999999999999996</v>
          </cell>
          <cell r="CWF11">
            <v>2.7</v>
          </cell>
          <cell r="CWG11">
            <v>3.1</v>
          </cell>
          <cell r="CWH11">
            <v>4.9000000000000004</v>
          </cell>
          <cell r="CWI11">
            <v>6.4</v>
          </cell>
          <cell r="CWJ11">
            <v>7.2</v>
          </cell>
          <cell r="CWK11">
            <v>5.5</v>
          </cell>
          <cell r="CWL11">
            <v>5.0999999999999996</v>
          </cell>
          <cell r="CWM11">
            <v>4.9000000000000004</v>
          </cell>
          <cell r="CWN11">
            <v>5.0999999999999996</v>
          </cell>
          <cell r="CWO11">
            <v>4.8</v>
          </cell>
          <cell r="CWP11">
            <v>4.3</v>
          </cell>
          <cell r="CWQ11">
            <v>4.2</v>
          </cell>
          <cell r="CWR11">
            <v>4</v>
          </cell>
          <cell r="CWS11">
            <v>3.6</v>
          </cell>
          <cell r="CWT11">
            <v>3.7</v>
          </cell>
          <cell r="CWU11">
            <v>3.6</v>
          </cell>
          <cell r="CWV11">
            <v>3.6</v>
          </cell>
          <cell r="CWW11">
            <v>3.7</v>
          </cell>
          <cell r="CWX11">
            <v>3.6</v>
          </cell>
          <cell r="CWY11">
            <v>4.0999999999999996</v>
          </cell>
          <cell r="CWZ11">
            <v>5.4</v>
          </cell>
          <cell r="CXA11">
            <v>5.6</v>
          </cell>
          <cell r="CXB11">
            <v>4.9000000000000004</v>
          </cell>
          <cell r="CXC11">
            <v>5.8</v>
          </cell>
          <cell r="CXD11">
            <v>6.5</v>
          </cell>
          <cell r="CXE11">
            <v>5.9</v>
          </cell>
          <cell r="CXF11">
            <v>6.4</v>
          </cell>
          <cell r="CXG11">
            <v>6.7</v>
          </cell>
          <cell r="CXH11">
            <v>6.7</v>
          </cell>
          <cell r="CXI11">
            <v>6.2</v>
          </cell>
          <cell r="CXJ11">
            <v>5.4</v>
          </cell>
          <cell r="CXK11">
            <v>5.2</v>
          </cell>
          <cell r="CXL11">
            <v>4.5999999999999996</v>
          </cell>
          <cell r="CXM11">
            <v>4.8</v>
          </cell>
          <cell r="CXN11">
            <v>4.7</v>
          </cell>
          <cell r="CXO11">
            <v>4.7</v>
          </cell>
          <cell r="CXP11">
            <v>4.5</v>
          </cell>
          <cell r="CXQ11">
            <v>4.0999999999999996</v>
          </cell>
          <cell r="CXR11">
            <v>3.5</v>
          </cell>
          <cell r="CXS11">
            <v>3.5</v>
          </cell>
          <cell r="CXT11">
            <v>3.5</v>
          </cell>
          <cell r="CXU11">
            <v>3.8</v>
          </cell>
          <cell r="CXV11">
            <v>4.5999999999999996</v>
          </cell>
          <cell r="CXW11">
            <v>5</v>
          </cell>
          <cell r="CXX11">
            <v>5.7</v>
          </cell>
          <cell r="CXY11">
            <v>7</v>
          </cell>
          <cell r="CXZ11">
            <v>8</v>
          </cell>
          <cell r="CYA11">
            <v>9.1999999999999993</v>
          </cell>
          <cell r="CYB11">
            <v>8.8000000000000007</v>
          </cell>
          <cell r="CYC11">
            <v>6.2</v>
          </cell>
          <cell r="CYD11">
            <v>8.3000000000000007</v>
          </cell>
          <cell r="CYE11">
            <v>8.1999999999999993</v>
          </cell>
          <cell r="CYF11">
            <v>7.9</v>
          </cell>
          <cell r="CYG11">
            <v>7.8</v>
          </cell>
          <cell r="CYH11">
            <v>6.7</v>
          </cell>
          <cell r="CYI11">
            <v>6.3</v>
          </cell>
          <cell r="CYJ11">
            <v>5.8</v>
          </cell>
          <cell r="CYK11">
            <v>5.9</v>
          </cell>
          <cell r="CYL11">
            <v>5.4</v>
          </cell>
          <cell r="CYM11">
            <v>4.9000000000000004</v>
          </cell>
          <cell r="CYN11">
            <v>4.5</v>
          </cell>
          <cell r="CYO11">
            <v>4.5</v>
          </cell>
          <cell r="CYP11">
            <v>4.3</v>
          </cell>
          <cell r="CYQ11">
            <v>4.4000000000000004</v>
          </cell>
          <cell r="CYR11">
            <v>4.5</v>
          </cell>
          <cell r="CYS11">
            <v>5.0999999999999996</v>
          </cell>
          <cell r="CYT11">
            <v>5.6</v>
          </cell>
          <cell r="CYU11">
            <v>6</v>
          </cell>
          <cell r="CYV11">
            <v>5.7</v>
          </cell>
          <cell r="CYW11">
            <v>7</v>
          </cell>
          <cell r="CYX11">
            <v>7</v>
          </cell>
          <cell r="CYY11">
            <v>9.3000000000000007</v>
          </cell>
          <cell r="CYZ11">
            <v>8.6999999999999993</v>
          </cell>
          <cell r="CZA11">
            <v>9.4</v>
          </cell>
          <cell r="CZB11">
            <v>9.6</v>
          </cell>
          <cell r="CZC11">
            <v>9.4</v>
          </cell>
          <cell r="CZD11">
            <v>8.6999999999999993</v>
          </cell>
          <cell r="CZE11">
            <v>8</v>
          </cell>
          <cell r="CZF11">
            <v>7.7</v>
          </cell>
          <cell r="CZG11">
            <v>7.8</v>
          </cell>
          <cell r="CZH11">
            <v>7.7</v>
          </cell>
          <cell r="CZI11">
            <v>6.6</v>
          </cell>
          <cell r="CZJ11">
            <v>5.3</v>
          </cell>
          <cell r="CZK11">
            <v>5.4</v>
          </cell>
          <cell r="CZL11">
            <v>5.0999999999999996</v>
          </cell>
          <cell r="CZM11">
            <v>5</v>
          </cell>
          <cell r="CZN11">
            <v>4.9000000000000004</v>
          </cell>
          <cell r="CZO11">
            <v>4.9000000000000004</v>
          </cell>
          <cell r="CZP11">
            <v>4.9000000000000004</v>
          </cell>
          <cell r="CZQ11">
            <v>4.5999999999999996</v>
          </cell>
          <cell r="CZR11">
            <v>5.5</v>
          </cell>
          <cell r="CZS11">
            <v>5.7</v>
          </cell>
          <cell r="CZT11">
            <v>6.2</v>
          </cell>
          <cell r="CZU11">
            <v>6.8</v>
          </cell>
          <cell r="CZV11">
            <v>7</v>
          </cell>
          <cell r="CZW11">
            <v>8</v>
          </cell>
          <cell r="CZX11">
            <v>8.1</v>
          </cell>
          <cell r="CZY11">
            <v>8.4</v>
          </cell>
          <cell r="CZZ11">
            <v>9</v>
          </cell>
          <cell r="DAA11">
            <v>9.1</v>
          </cell>
          <cell r="DAB11">
            <v>9.5</v>
          </cell>
          <cell r="DAC11">
            <v>9.6</v>
          </cell>
          <cell r="DAD11">
            <v>8.4</v>
          </cell>
          <cell r="DAE11">
            <v>6.7</v>
          </cell>
          <cell r="DAF11">
            <v>5.5</v>
          </cell>
          <cell r="DAG11">
            <v>3.6</v>
          </cell>
          <cell r="DAH11">
            <v>3</v>
          </cell>
          <cell r="DAI11">
            <v>3.9</v>
          </cell>
          <cell r="DAJ11">
            <v>3.3</v>
          </cell>
          <cell r="DAK11">
            <v>3.6</v>
          </cell>
          <cell r="DAL11">
            <v>3.1</v>
          </cell>
          <cell r="DAM11">
            <v>3.7</v>
          </cell>
          <cell r="DAN11">
            <v>3.7</v>
          </cell>
          <cell r="DAO11">
            <v>4.3</v>
          </cell>
          <cell r="DAP11">
            <v>7</v>
          </cell>
          <cell r="DAQ11">
            <v>7.9</v>
          </cell>
          <cell r="DAR11">
            <v>9.1</v>
          </cell>
          <cell r="DAS11">
            <v>10.7</v>
          </cell>
          <cell r="DAT11">
            <v>11.3</v>
          </cell>
          <cell r="DAU11">
            <v>12.3</v>
          </cell>
          <cell r="DAV11">
            <v>13.1</v>
          </cell>
          <cell r="DAW11">
            <v>14.1</v>
          </cell>
          <cell r="DAX11">
            <v>14.2</v>
          </cell>
          <cell r="DAY11">
            <v>14.2</v>
          </cell>
          <cell r="DAZ11">
            <v>13.7</v>
          </cell>
          <cell r="DBA11">
            <v>12.5</v>
          </cell>
          <cell r="DBB11">
            <v>10.7</v>
          </cell>
          <cell r="DBC11">
            <v>8.8000000000000007</v>
          </cell>
          <cell r="DBD11">
            <v>8</v>
          </cell>
          <cell r="DBE11">
            <v>7.8</v>
          </cell>
          <cell r="DBF11">
            <v>7.6</v>
          </cell>
          <cell r="DBG11">
            <v>7.5</v>
          </cell>
          <cell r="DBH11">
            <v>7.7</v>
          </cell>
          <cell r="DBI11">
            <v>7.5</v>
          </cell>
          <cell r="DBJ11">
            <v>7.4</v>
          </cell>
          <cell r="DBK11">
            <v>7.2</v>
          </cell>
          <cell r="DBL11">
            <v>8.1</v>
          </cell>
          <cell r="DBM11">
            <v>9.1</v>
          </cell>
          <cell r="DBN11">
            <v>10.4</v>
          </cell>
          <cell r="DBO11">
            <v>11.9</v>
          </cell>
          <cell r="DBP11">
            <v>12.3</v>
          </cell>
          <cell r="DBQ11">
            <v>14.7</v>
          </cell>
          <cell r="DBR11">
            <v>13.9</v>
          </cell>
          <cell r="DBS11">
            <v>15</v>
          </cell>
          <cell r="DBT11">
            <v>15.8</v>
          </cell>
          <cell r="DBU11">
            <v>16.2</v>
          </cell>
          <cell r="DBV11">
            <v>14.8</v>
          </cell>
          <cell r="DBW11">
            <v>14</v>
          </cell>
          <cell r="DBX11">
            <v>12.3</v>
          </cell>
          <cell r="DBY11">
            <v>12.3</v>
          </cell>
          <cell r="DBZ11">
            <v>10.8</v>
          </cell>
          <cell r="DCA11">
            <v>10.4</v>
          </cell>
          <cell r="DCB11">
            <v>10.4</v>
          </cell>
          <cell r="DCC11">
            <v>10.1</v>
          </cell>
          <cell r="DCD11">
            <v>10</v>
          </cell>
          <cell r="DCE11">
            <v>9.6</v>
          </cell>
          <cell r="DCF11">
            <v>9.3000000000000007</v>
          </cell>
          <cell r="DCG11">
            <v>8.3000000000000007</v>
          </cell>
          <cell r="DCH11">
            <v>8</v>
          </cell>
          <cell r="DCI11">
            <v>7.7</v>
          </cell>
          <cell r="DCJ11">
            <v>8.1999999999999993</v>
          </cell>
          <cell r="DCK11">
            <v>8.1999999999999993</v>
          </cell>
          <cell r="DCL11">
            <v>8.4</v>
          </cell>
          <cell r="DCM11">
            <v>8.6</v>
          </cell>
          <cell r="DCN11">
            <v>10.1</v>
          </cell>
          <cell r="DCO11">
            <v>11.1</v>
          </cell>
          <cell r="DCP11">
            <v>13.1</v>
          </cell>
          <cell r="DCQ11">
            <v>13.6</v>
          </cell>
          <cell r="DCR11">
            <v>13.8</v>
          </cell>
          <cell r="DCS11">
            <v>14.5</v>
          </cell>
          <cell r="DCT11">
            <v>14</v>
          </cell>
          <cell r="DCU11">
            <v>13.8</v>
          </cell>
          <cell r="DCV11">
            <v>14.8</v>
          </cell>
          <cell r="DCW11">
            <v>14</v>
          </cell>
          <cell r="DCX11">
            <v>12.4</v>
          </cell>
          <cell r="DCY11">
            <v>10.9</v>
          </cell>
          <cell r="DCZ11">
            <v>10.4</v>
          </cell>
          <cell r="DDA11">
            <v>9.3000000000000007</v>
          </cell>
          <cell r="DDB11">
            <v>8.8000000000000007</v>
          </cell>
          <cell r="DDC11">
            <v>8.1</v>
          </cell>
          <cell r="DDD11">
            <v>7.7</v>
          </cell>
          <cell r="DDE11">
            <v>7.8</v>
          </cell>
          <cell r="DDF11">
            <v>7.2</v>
          </cell>
          <cell r="DDG11">
            <v>6.8</v>
          </cell>
          <cell r="DDH11">
            <v>7</v>
          </cell>
          <cell r="DDI11">
            <v>7.7</v>
          </cell>
          <cell r="DDJ11">
            <v>8.6999999999999993</v>
          </cell>
          <cell r="DDK11">
            <v>10</v>
          </cell>
          <cell r="DDL11">
            <v>11.1</v>
          </cell>
          <cell r="DDM11">
            <v>11.8</v>
          </cell>
          <cell r="DDN11">
            <v>12.9</v>
          </cell>
          <cell r="DDO11">
            <v>12.9</v>
          </cell>
          <cell r="DDP11">
            <v>12.8</v>
          </cell>
          <cell r="DDQ11">
            <v>13.2</v>
          </cell>
          <cell r="DDR11">
            <v>14</v>
          </cell>
          <cell r="DDS11">
            <v>13.8</v>
          </cell>
          <cell r="DDT11">
            <v>13.3</v>
          </cell>
          <cell r="DDU11">
            <v>13.8</v>
          </cell>
          <cell r="DDV11">
            <v>13.4</v>
          </cell>
          <cell r="DDW11">
            <v>11.9</v>
          </cell>
          <cell r="DDX11">
            <v>11.8</v>
          </cell>
          <cell r="DDY11">
            <v>11.8</v>
          </cell>
          <cell r="DDZ11">
            <v>11.5</v>
          </cell>
          <cell r="DEA11">
            <v>11.2</v>
          </cell>
          <cell r="DEB11">
            <v>10.9</v>
          </cell>
          <cell r="DEC11">
            <v>11.1</v>
          </cell>
          <cell r="DED11">
            <v>11.5</v>
          </cell>
          <cell r="DEE11">
            <v>11.3</v>
          </cell>
          <cell r="DEF11">
            <v>11.8</v>
          </cell>
          <cell r="DEG11">
            <v>12.3</v>
          </cell>
          <cell r="DEH11">
            <v>12.9</v>
          </cell>
          <cell r="DEI11">
            <v>13.4</v>
          </cell>
          <cell r="DEJ11">
            <v>14.5</v>
          </cell>
          <cell r="DEK11">
            <v>16.100000000000001</v>
          </cell>
          <cell r="DEL11">
            <v>16.100000000000001</v>
          </cell>
          <cell r="DEM11">
            <v>17.2</v>
          </cell>
          <cell r="DEN11">
            <v>18.2</v>
          </cell>
          <cell r="DEO11">
            <v>19.399999999999999</v>
          </cell>
          <cell r="DEP11">
            <v>19.5</v>
          </cell>
          <cell r="DEQ11">
            <v>19.399999999999999</v>
          </cell>
          <cell r="DER11">
            <v>19</v>
          </cell>
          <cell r="DES11">
            <v>16.899999999999999</v>
          </cell>
          <cell r="DET11">
            <v>16</v>
          </cell>
          <cell r="DEU11">
            <v>15.4</v>
          </cell>
          <cell r="DEV11">
            <v>14.5</v>
          </cell>
          <cell r="DEW11">
            <v>12.4</v>
          </cell>
          <cell r="DEX11">
            <v>11.8</v>
          </cell>
          <cell r="DEY11">
            <v>11.5</v>
          </cell>
          <cell r="DEZ11">
            <v>11.4</v>
          </cell>
          <cell r="DFA11">
            <v>11.1</v>
          </cell>
          <cell r="DFB11">
            <v>10.1</v>
          </cell>
          <cell r="DFC11">
            <v>10.8</v>
          </cell>
          <cell r="DFD11">
            <v>11</v>
          </cell>
          <cell r="DFE11">
            <v>12.2</v>
          </cell>
          <cell r="DFF11">
            <v>11.7</v>
          </cell>
          <cell r="DFG11">
            <v>10.8</v>
          </cell>
          <cell r="DFH11">
            <v>11.6</v>
          </cell>
          <cell r="DFI11">
            <v>10.3</v>
          </cell>
          <cell r="DFJ11">
            <v>11.5</v>
          </cell>
          <cell r="DFK11">
            <v>12.2</v>
          </cell>
          <cell r="DFL11">
            <v>12.7</v>
          </cell>
          <cell r="DFM11">
            <v>13.5</v>
          </cell>
          <cell r="DFN11">
            <v>12.9</v>
          </cell>
          <cell r="DFO11">
            <v>12.6</v>
          </cell>
          <cell r="DFP11">
            <v>11.8</v>
          </cell>
          <cell r="DFQ11">
            <v>11</v>
          </cell>
          <cell r="DFR11">
            <v>10.6</v>
          </cell>
          <cell r="DFS11">
            <v>10</v>
          </cell>
          <cell r="DFT11">
            <v>9.8000000000000007</v>
          </cell>
          <cell r="DFU11">
            <v>9.1999999999999993</v>
          </cell>
          <cell r="DFV11">
            <v>8.8000000000000007</v>
          </cell>
          <cell r="DFW11">
            <v>8.9</v>
          </cell>
          <cell r="DFX11">
            <v>6.3</v>
          </cell>
          <cell r="DFY11">
            <v>4.9000000000000004</v>
          </cell>
          <cell r="DFZ11">
            <v>5.7</v>
          </cell>
          <cell r="DGA11">
            <v>3.7</v>
          </cell>
          <cell r="DGB11">
            <v>3.7</v>
          </cell>
          <cell r="DGC11">
            <v>4</v>
          </cell>
          <cell r="DGD11">
            <v>5.9</v>
          </cell>
          <cell r="DGE11">
            <v>6.8</v>
          </cell>
          <cell r="DGF11">
            <v>7.8</v>
          </cell>
          <cell r="DGG11">
            <v>9</v>
          </cell>
          <cell r="DGH11">
            <v>10.5</v>
          </cell>
          <cell r="DGI11">
            <v>12.1</v>
          </cell>
          <cell r="DGJ11">
            <v>12.4</v>
          </cell>
          <cell r="DGK11">
            <v>12.8</v>
          </cell>
          <cell r="DGL11">
            <v>13</v>
          </cell>
          <cell r="DGM11">
            <v>12.3</v>
          </cell>
          <cell r="DGN11">
            <v>11.6</v>
          </cell>
          <cell r="DGO11">
            <v>10.4</v>
          </cell>
          <cell r="DGP11">
            <v>8.6999999999999993</v>
          </cell>
          <cell r="DGQ11">
            <v>6.6</v>
          </cell>
          <cell r="DGR11">
            <v>5.2</v>
          </cell>
          <cell r="DGS11">
            <v>4.9000000000000004</v>
          </cell>
          <cell r="DGT11">
            <v>4.9000000000000004</v>
          </cell>
          <cell r="DGU11">
            <v>5</v>
          </cell>
          <cell r="DGV11">
            <v>5.2</v>
          </cell>
          <cell r="DGW11">
            <v>5.7</v>
          </cell>
          <cell r="DGX11">
            <v>6</v>
          </cell>
          <cell r="DGY11">
            <v>6.1</v>
          </cell>
          <cell r="DGZ11">
            <v>6.1</v>
          </cell>
          <cell r="DHA11">
            <v>6.7</v>
          </cell>
          <cell r="DHB11">
            <v>7.6</v>
          </cell>
          <cell r="DHC11">
            <v>7.9</v>
          </cell>
          <cell r="DHD11">
            <v>8.5</v>
          </cell>
          <cell r="DHE11">
            <v>9.6999999999999993</v>
          </cell>
          <cell r="DHF11">
            <v>10.3</v>
          </cell>
          <cell r="DHG11">
            <v>12.1</v>
          </cell>
          <cell r="DHH11">
            <v>12.8</v>
          </cell>
          <cell r="DHI11">
            <v>13</v>
          </cell>
          <cell r="DHJ11">
            <v>13.5</v>
          </cell>
          <cell r="DHK11">
            <v>13.7</v>
          </cell>
          <cell r="DHL11">
            <v>13.4</v>
          </cell>
          <cell r="DHM11">
            <v>13.3</v>
          </cell>
          <cell r="DHN11">
            <v>12</v>
          </cell>
          <cell r="DHO11">
            <v>10.6</v>
          </cell>
          <cell r="DHP11">
            <v>8.9</v>
          </cell>
          <cell r="DHQ11">
            <v>8</v>
          </cell>
          <cell r="DHR11">
            <v>8.3000000000000007</v>
          </cell>
          <cell r="DHS11">
            <v>7.8</v>
          </cell>
          <cell r="DHT11">
            <v>8.1</v>
          </cell>
          <cell r="DHU11">
            <v>7.6</v>
          </cell>
          <cell r="DHV11">
            <v>7</v>
          </cell>
          <cell r="DHW11">
            <v>7.2</v>
          </cell>
          <cell r="DHX11">
            <v>7.6</v>
          </cell>
          <cell r="DHY11">
            <v>8.3000000000000007</v>
          </cell>
          <cell r="DHZ11">
            <v>10.3</v>
          </cell>
          <cell r="DIA11">
            <v>12.4</v>
          </cell>
          <cell r="DIB11">
            <v>13.3</v>
          </cell>
          <cell r="DIC11">
            <v>15.2</v>
          </cell>
          <cell r="DID11">
            <v>16.7</v>
          </cell>
          <cell r="DIE11">
            <v>17.100000000000001</v>
          </cell>
          <cell r="DIF11">
            <v>17.5</v>
          </cell>
          <cell r="DIG11">
            <v>18.600000000000001</v>
          </cell>
          <cell r="DIH11">
            <v>18.3</v>
          </cell>
          <cell r="DII11">
            <v>18.3</v>
          </cell>
          <cell r="DIJ11">
            <v>18.3</v>
          </cell>
          <cell r="DIK11">
            <v>16.899999999999999</v>
          </cell>
          <cell r="DIL11">
            <v>14.5</v>
          </cell>
          <cell r="DIM11">
            <v>12.3</v>
          </cell>
          <cell r="DIN11">
            <v>10.9</v>
          </cell>
          <cell r="DIO11">
            <v>10.6</v>
          </cell>
          <cell r="DIP11">
            <v>10.1</v>
          </cell>
          <cell r="DIQ11">
            <v>9.6999999999999993</v>
          </cell>
          <cell r="DIR11">
            <v>9.5</v>
          </cell>
          <cell r="DIS11">
            <v>9</v>
          </cell>
          <cell r="DIT11">
            <v>8.4</v>
          </cell>
          <cell r="DIU11">
            <v>8.1999999999999993</v>
          </cell>
          <cell r="DIV11">
            <v>7.9</v>
          </cell>
          <cell r="DIW11">
            <v>8.6</v>
          </cell>
          <cell r="DIX11">
            <v>10.9</v>
          </cell>
          <cell r="DIY11">
            <v>13.9</v>
          </cell>
          <cell r="DIZ11">
            <v>16.399999999999999</v>
          </cell>
          <cell r="DJA11">
            <v>17.899999999999999</v>
          </cell>
          <cell r="DJB11">
            <v>19</v>
          </cell>
          <cell r="DJC11">
            <v>19.3</v>
          </cell>
          <cell r="DJD11">
            <v>18.8</v>
          </cell>
          <cell r="DJE11">
            <v>19.5</v>
          </cell>
          <cell r="DJF11">
            <v>18.7</v>
          </cell>
          <cell r="DJG11">
            <v>18.3</v>
          </cell>
          <cell r="DJH11">
            <v>17.8</v>
          </cell>
          <cell r="DJI11">
            <v>16.7</v>
          </cell>
          <cell r="DJJ11">
            <v>15.5</v>
          </cell>
          <cell r="DJK11">
            <v>14.3</v>
          </cell>
          <cell r="DJL11">
            <v>12.7</v>
          </cell>
          <cell r="DJM11">
            <v>11.3</v>
          </cell>
          <cell r="DJN11">
            <v>11.3</v>
          </cell>
          <cell r="DJO11">
            <v>10.5</v>
          </cell>
          <cell r="DJP11">
            <v>9.8000000000000007</v>
          </cell>
          <cell r="DJQ11">
            <v>8.9</v>
          </cell>
          <cell r="DJR11">
            <v>8.9</v>
          </cell>
          <cell r="DJS11">
            <v>8.6999999999999993</v>
          </cell>
          <cell r="DJT11">
            <v>8.6</v>
          </cell>
          <cell r="DJU11">
            <v>9.3000000000000007</v>
          </cell>
          <cell r="DJV11">
            <v>11.4</v>
          </cell>
          <cell r="DJW11">
            <v>13.6</v>
          </cell>
          <cell r="DJX11">
            <v>15.5</v>
          </cell>
          <cell r="DJY11">
            <v>16.600000000000001</v>
          </cell>
          <cell r="DJZ11">
            <v>18.100000000000001</v>
          </cell>
          <cell r="DKA11">
            <v>19.5</v>
          </cell>
          <cell r="DKB11">
            <v>20.5</v>
          </cell>
          <cell r="DKC11">
            <v>20.7</v>
          </cell>
          <cell r="DKD11">
            <v>20.100000000000001</v>
          </cell>
          <cell r="DKE11">
            <v>19.600000000000001</v>
          </cell>
          <cell r="DKF11">
            <v>18.7</v>
          </cell>
          <cell r="DKG11">
            <v>17.7</v>
          </cell>
          <cell r="DKH11">
            <v>15.2</v>
          </cell>
          <cell r="DKI11">
            <v>12.9</v>
          </cell>
          <cell r="DKJ11">
            <v>12.1</v>
          </cell>
          <cell r="DKK11">
            <v>11.4</v>
          </cell>
          <cell r="DKL11">
            <v>11.6</v>
          </cell>
          <cell r="DKM11">
            <v>10.9</v>
          </cell>
          <cell r="DKN11">
            <v>10.199999999999999</v>
          </cell>
          <cell r="DKO11">
            <v>9.5</v>
          </cell>
          <cell r="DKP11">
            <v>9.1</v>
          </cell>
          <cell r="DKQ11">
            <v>8.6</v>
          </cell>
          <cell r="DKR11">
            <v>8.5</v>
          </cell>
          <cell r="DKS11">
            <v>9.3000000000000007</v>
          </cell>
          <cell r="DKT11">
            <v>10.3</v>
          </cell>
          <cell r="DKU11">
            <v>12.1</v>
          </cell>
          <cell r="DKV11">
            <v>14.2</v>
          </cell>
          <cell r="DKW11">
            <v>16.399999999999999</v>
          </cell>
          <cell r="DKX11">
            <v>17.899999999999999</v>
          </cell>
          <cell r="DKY11">
            <v>18.600000000000001</v>
          </cell>
          <cell r="DKZ11">
            <v>19.600000000000001</v>
          </cell>
          <cell r="DLA11">
            <v>19</v>
          </cell>
          <cell r="DLB11">
            <v>18.399999999999999</v>
          </cell>
          <cell r="DLC11">
            <v>18.7</v>
          </cell>
          <cell r="DLD11">
            <v>18.5</v>
          </cell>
          <cell r="DLE11">
            <v>17.3</v>
          </cell>
          <cell r="DLF11">
            <v>15.7</v>
          </cell>
          <cell r="DLG11">
            <v>13.9</v>
          </cell>
          <cell r="DLH11">
            <v>12.7</v>
          </cell>
          <cell r="DLI11">
            <v>11.3</v>
          </cell>
          <cell r="DLJ11">
            <v>10.6</v>
          </cell>
          <cell r="DLK11">
            <v>9.9</v>
          </cell>
          <cell r="DLL11">
            <v>10.3</v>
          </cell>
          <cell r="DLM11">
            <v>10.1</v>
          </cell>
          <cell r="DLN11">
            <v>10</v>
          </cell>
          <cell r="DLO11">
            <v>9.6999999999999993</v>
          </cell>
          <cell r="DLP11">
            <v>9.6999999999999993</v>
          </cell>
          <cell r="DLQ11">
            <v>10.3</v>
          </cell>
          <cell r="DLR11">
            <v>11.3</v>
          </cell>
          <cell r="DLS11">
            <v>13.1</v>
          </cell>
          <cell r="DLT11">
            <v>15.3</v>
          </cell>
          <cell r="DLU11">
            <v>17.5</v>
          </cell>
          <cell r="DLV11">
            <v>18.5</v>
          </cell>
          <cell r="DLW11">
            <v>19.7</v>
          </cell>
          <cell r="DLX11">
            <v>21.3</v>
          </cell>
          <cell r="DLY11">
            <v>21.9</v>
          </cell>
          <cell r="DLZ11">
            <v>22.1</v>
          </cell>
          <cell r="DMA11">
            <v>21.5</v>
          </cell>
          <cell r="DMB11">
            <v>21</v>
          </cell>
          <cell r="DMC11">
            <v>19.100000000000001</v>
          </cell>
          <cell r="DMD11">
            <v>18.100000000000001</v>
          </cell>
          <cell r="DME11">
            <v>15.7</v>
          </cell>
          <cell r="DMF11">
            <v>14.4</v>
          </cell>
          <cell r="DMG11">
            <v>12.3</v>
          </cell>
          <cell r="DMH11">
            <v>11.2</v>
          </cell>
          <cell r="DMI11">
            <v>10.4</v>
          </cell>
          <cell r="DMJ11">
            <v>11</v>
          </cell>
          <cell r="DMK11">
            <v>9.6</v>
          </cell>
          <cell r="DML11">
            <v>8.4</v>
          </cell>
          <cell r="DMM11">
            <v>8.5</v>
          </cell>
          <cell r="DMN11">
            <v>8.5</v>
          </cell>
          <cell r="DMO11">
            <v>10.6</v>
          </cell>
          <cell r="DMP11">
            <v>12.9</v>
          </cell>
          <cell r="DMQ11">
            <v>15.2</v>
          </cell>
          <cell r="DMR11">
            <v>16.5</v>
          </cell>
          <cell r="DMS11">
            <v>17.8</v>
          </cell>
          <cell r="DMT11">
            <v>19.2</v>
          </cell>
          <cell r="DMU11">
            <v>20.100000000000001</v>
          </cell>
          <cell r="DMV11">
            <v>20.8</v>
          </cell>
          <cell r="DMW11">
            <v>21.9</v>
          </cell>
          <cell r="DMX11">
            <v>21.3</v>
          </cell>
          <cell r="DMY11">
            <v>19.899999999999999</v>
          </cell>
          <cell r="DMZ11">
            <v>19.100000000000001</v>
          </cell>
          <cell r="DNA11">
            <v>18</v>
          </cell>
          <cell r="DNB11">
            <v>16.8</v>
          </cell>
          <cell r="DNC11">
            <v>15.3</v>
          </cell>
          <cell r="DND11">
            <v>14.3</v>
          </cell>
          <cell r="DNE11">
            <v>13</v>
          </cell>
          <cell r="DNF11">
            <v>13.1</v>
          </cell>
          <cell r="DNG11">
            <v>11.7</v>
          </cell>
          <cell r="DNH11">
            <v>10.4</v>
          </cell>
          <cell r="DNI11">
            <v>9.8000000000000007</v>
          </cell>
          <cell r="DNJ11">
            <v>7.9</v>
          </cell>
          <cell r="DNK11">
            <v>8.3000000000000007</v>
          </cell>
          <cell r="DNL11">
            <v>9</v>
          </cell>
          <cell r="DNM11">
            <v>10.1</v>
          </cell>
          <cell r="DNN11">
            <v>11.6</v>
          </cell>
          <cell r="DNO11">
            <v>13.6</v>
          </cell>
          <cell r="DNP11">
            <v>15.1</v>
          </cell>
          <cell r="DNQ11">
            <v>16.600000000000001</v>
          </cell>
          <cell r="DNR11">
            <v>18.8</v>
          </cell>
          <cell r="DNS11">
            <v>19.3</v>
          </cell>
          <cell r="DNT11">
            <v>20.100000000000001</v>
          </cell>
          <cell r="DNU11">
            <v>19.8</v>
          </cell>
          <cell r="DNV11">
            <v>19.8</v>
          </cell>
          <cell r="DNW11">
            <v>19.7</v>
          </cell>
          <cell r="DNX11">
            <v>19.2</v>
          </cell>
          <cell r="DNY11">
            <v>18.600000000000001</v>
          </cell>
          <cell r="DNZ11">
            <v>17</v>
          </cell>
          <cell r="DOA11">
            <v>14.3</v>
          </cell>
          <cell r="DOB11">
            <v>11.2</v>
          </cell>
          <cell r="DOC11">
            <v>11.7</v>
          </cell>
          <cell r="DOD11">
            <v>9.6</v>
          </cell>
          <cell r="DOE11">
            <v>9.5</v>
          </cell>
          <cell r="DOF11">
            <v>7.3</v>
          </cell>
          <cell r="DOG11">
            <v>8.1999999999999993</v>
          </cell>
          <cell r="DOH11">
            <v>8.5</v>
          </cell>
          <cell r="DOI11">
            <v>8</v>
          </cell>
          <cell r="DOJ11">
            <v>8.9</v>
          </cell>
          <cell r="DOK11">
            <v>11.3</v>
          </cell>
          <cell r="DOL11">
            <v>14</v>
          </cell>
          <cell r="DOM11">
            <v>15.4</v>
          </cell>
          <cell r="DON11">
            <v>16.899999999999999</v>
          </cell>
          <cell r="DOO11">
            <v>18.899999999999999</v>
          </cell>
          <cell r="DOP11">
            <v>20.5</v>
          </cell>
          <cell r="DOQ11">
            <v>22</v>
          </cell>
          <cell r="DOR11">
            <v>21.6</v>
          </cell>
          <cell r="DOS11">
            <v>23.4</v>
          </cell>
          <cell r="DOT11">
            <v>23.3</v>
          </cell>
          <cell r="DOU11">
            <v>22.8</v>
          </cell>
          <cell r="DOV11">
            <v>21.7</v>
          </cell>
          <cell r="DOW11">
            <v>21.2</v>
          </cell>
          <cell r="DOX11">
            <v>19.7</v>
          </cell>
          <cell r="DOY11">
            <v>17</v>
          </cell>
          <cell r="DOZ11">
            <v>14.9</v>
          </cell>
          <cell r="DPA11">
            <v>12.1</v>
          </cell>
          <cell r="DPB11">
            <v>11.8</v>
          </cell>
          <cell r="DPC11">
            <v>10.199999999999999</v>
          </cell>
          <cell r="DPD11">
            <v>9.8000000000000007</v>
          </cell>
          <cell r="DPE11">
            <v>10</v>
          </cell>
          <cell r="DPF11">
            <v>11.3</v>
          </cell>
          <cell r="DPG11">
            <v>9.9</v>
          </cell>
          <cell r="DPH11">
            <v>7.6</v>
          </cell>
          <cell r="DPI11">
            <v>10.7</v>
          </cell>
          <cell r="DPJ11">
            <v>13.1</v>
          </cell>
          <cell r="DPK11">
            <v>16.2</v>
          </cell>
          <cell r="DPL11">
            <v>17.2</v>
          </cell>
          <cell r="DPM11">
            <v>18.3</v>
          </cell>
          <cell r="DPN11">
            <v>19.7</v>
          </cell>
          <cell r="DPO11">
            <v>20.3</v>
          </cell>
          <cell r="DPP11">
            <v>21.4</v>
          </cell>
          <cell r="DPQ11">
            <v>21.5</v>
          </cell>
          <cell r="DPR11">
            <v>21.1</v>
          </cell>
          <cell r="DPS11">
            <v>21.6</v>
          </cell>
          <cell r="DPT11">
            <v>20.7</v>
          </cell>
          <cell r="DPU11">
            <v>19.399999999999999</v>
          </cell>
          <cell r="DPV11">
            <v>19.3</v>
          </cell>
          <cell r="DPW11">
            <v>16.8</v>
          </cell>
          <cell r="DPX11">
            <v>15</v>
          </cell>
          <cell r="DPY11">
            <v>13.6</v>
          </cell>
          <cell r="DPZ11">
            <v>13.4</v>
          </cell>
          <cell r="DQA11">
            <v>11.9</v>
          </cell>
          <cell r="DQB11">
            <v>11.1</v>
          </cell>
          <cell r="DQC11">
            <v>10.7</v>
          </cell>
          <cell r="DQD11">
            <v>10.199999999999999</v>
          </cell>
          <cell r="DQE11">
            <v>9.1</v>
          </cell>
          <cell r="DQF11">
            <v>9</v>
          </cell>
          <cell r="DQG11">
            <v>10.5</v>
          </cell>
          <cell r="DQH11">
            <v>11.7</v>
          </cell>
          <cell r="DQI11">
            <v>12.7</v>
          </cell>
          <cell r="DQJ11">
            <v>14.3</v>
          </cell>
          <cell r="DQK11">
            <v>15.9</v>
          </cell>
          <cell r="DQL11">
            <v>16.600000000000001</v>
          </cell>
          <cell r="DQM11">
            <v>17.100000000000001</v>
          </cell>
          <cell r="DQN11">
            <v>17.7</v>
          </cell>
          <cell r="DQO11">
            <v>17.7</v>
          </cell>
          <cell r="DQP11">
            <v>18.5</v>
          </cell>
          <cell r="DQQ11">
            <v>18</v>
          </cell>
          <cell r="DQR11">
            <v>18.2</v>
          </cell>
          <cell r="DQS11">
            <v>18</v>
          </cell>
          <cell r="DQT11">
            <v>17.100000000000001</v>
          </cell>
          <cell r="DQU11">
            <v>14.7</v>
          </cell>
          <cell r="DQV11">
            <v>13.6</v>
          </cell>
          <cell r="DQW11">
            <v>12.8</v>
          </cell>
          <cell r="DQX11">
            <v>11.4</v>
          </cell>
          <cell r="DQY11">
            <v>8.8000000000000007</v>
          </cell>
          <cell r="DQZ11">
            <v>8.3000000000000007</v>
          </cell>
          <cell r="DRA11">
            <v>9.8000000000000007</v>
          </cell>
          <cell r="DRB11">
            <v>9.8000000000000007</v>
          </cell>
          <cell r="DRC11">
            <v>8.4</v>
          </cell>
          <cell r="DRD11">
            <v>6.4</v>
          </cell>
          <cell r="DRE11">
            <v>9.6999999999999993</v>
          </cell>
          <cell r="DRF11">
            <v>11.5</v>
          </cell>
          <cell r="DRG11">
            <v>13</v>
          </cell>
          <cell r="DRH11">
            <v>13.5</v>
          </cell>
          <cell r="DRI11">
            <v>13.7</v>
          </cell>
          <cell r="DRJ11">
            <v>14.1</v>
          </cell>
          <cell r="DRK11">
            <v>14.8</v>
          </cell>
          <cell r="DRL11">
            <v>13.4</v>
          </cell>
          <cell r="DRM11">
            <v>12.4</v>
          </cell>
          <cell r="DRN11">
            <v>12.4</v>
          </cell>
          <cell r="DRO11">
            <v>12.2</v>
          </cell>
          <cell r="DRP11">
            <v>12.6</v>
          </cell>
          <cell r="DRQ11">
            <v>12.3</v>
          </cell>
          <cell r="DRR11">
            <v>11.9</v>
          </cell>
          <cell r="DRS11">
            <v>11.3</v>
          </cell>
          <cell r="DRT11">
            <v>11.2</v>
          </cell>
          <cell r="DRU11">
            <v>10.8</v>
          </cell>
          <cell r="DRV11">
            <v>10.7</v>
          </cell>
          <cell r="DRW11">
            <v>9.6999999999999993</v>
          </cell>
          <cell r="DRX11">
            <v>9.1</v>
          </cell>
          <cell r="DRY11">
            <v>8.8000000000000007</v>
          </cell>
          <cell r="DRZ11">
            <v>7.9</v>
          </cell>
          <cell r="DSA11">
            <v>7.4</v>
          </cell>
          <cell r="DSB11">
            <v>7.6</v>
          </cell>
          <cell r="DSC11">
            <v>7.9</v>
          </cell>
          <cell r="DSD11">
            <v>8.6999999999999993</v>
          </cell>
          <cell r="DSE11">
            <v>9.3000000000000007</v>
          </cell>
          <cell r="DSF11">
            <v>10.199999999999999</v>
          </cell>
          <cell r="DSG11">
            <v>10.9</v>
          </cell>
          <cell r="DSH11">
            <v>11.2</v>
          </cell>
          <cell r="DSI11">
            <v>12.5</v>
          </cell>
          <cell r="DSJ11">
            <v>12.2</v>
          </cell>
          <cell r="DSK11">
            <v>12.8</v>
          </cell>
          <cell r="DSL11">
            <v>12.9</v>
          </cell>
          <cell r="DSM11">
            <v>12.9</v>
          </cell>
          <cell r="DSN11">
            <v>12.2</v>
          </cell>
          <cell r="DSO11">
            <v>11.8</v>
          </cell>
          <cell r="DSP11">
            <v>10.9</v>
          </cell>
          <cell r="DSQ11">
            <v>10.199999999999999</v>
          </cell>
          <cell r="DSR11">
            <v>9.4</v>
          </cell>
          <cell r="DSS11">
            <v>8.6</v>
          </cell>
          <cell r="DST11">
            <v>8.1</v>
          </cell>
          <cell r="DSU11">
            <v>7.2</v>
          </cell>
          <cell r="DSV11">
            <v>6.8</v>
          </cell>
          <cell r="DSW11">
            <v>6.6</v>
          </cell>
          <cell r="DSX11">
            <v>6.2</v>
          </cell>
          <cell r="DSY11">
            <v>5.7</v>
          </cell>
          <cell r="DSZ11">
            <v>6.2</v>
          </cell>
          <cell r="DTA11">
            <v>7.2</v>
          </cell>
          <cell r="DTB11">
            <v>7.7</v>
          </cell>
          <cell r="DTC11">
            <v>8.1999999999999993</v>
          </cell>
          <cell r="DTD11">
            <v>8.5</v>
          </cell>
          <cell r="DTE11">
            <v>8.8000000000000007</v>
          </cell>
          <cell r="DTF11">
            <v>9.1999999999999993</v>
          </cell>
          <cell r="DTG11">
            <v>9.9</v>
          </cell>
          <cell r="DTH11">
            <v>9.8000000000000007</v>
          </cell>
          <cell r="DTI11">
            <v>9.8000000000000007</v>
          </cell>
          <cell r="DTJ11">
            <v>10.1</v>
          </cell>
          <cell r="DTK11">
            <v>10</v>
          </cell>
          <cell r="DTL11">
            <v>9.5</v>
          </cell>
          <cell r="DTM11">
            <v>8.9</v>
          </cell>
          <cell r="DTN11">
            <v>8.3000000000000007</v>
          </cell>
          <cell r="DTO11">
            <v>8</v>
          </cell>
          <cell r="DTP11">
            <v>7.5</v>
          </cell>
          <cell r="DTQ11">
            <v>7.4</v>
          </cell>
          <cell r="DTR11">
            <v>7.4</v>
          </cell>
          <cell r="DTS11">
            <v>7.7</v>
          </cell>
          <cell r="DTT11">
            <v>8.1999999999999993</v>
          </cell>
          <cell r="DTU11">
            <v>7.7</v>
          </cell>
          <cell r="DTV11">
            <v>7.3</v>
          </cell>
          <cell r="DTW11">
            <v>7.7</v>
          </cell>
          <cell r="DTX11">
            <v>8</v>
          </cell>
          <cell r="DTY11">
            <v>7.7</v>
          </cell>
          <cell r="DTZ11">
            <v>7.5</v>
          </cell>
          <cell r="DUA11">
            <v>8.1</v>
          </cell>
          <cell r="DUB11">
            <v>8.8000000000000007</v>
          </cell>
          <cell r="DUC11">
            <v>8.9</v>
          </cell>
          <cell r="DUD11">
            <v>8.6999999999999993</v>
          </cell>
          <cell r="DUE11">
            <v>8.6999999999999993</v>
          </cell>
          <cell r="DUF11">
            <v>8.6</v>
          </cell>
          <cell r="DUG11">
            <v>8.6999999999999993</v>
          </cell>
          <cell r="DUH11">
            <v>8.6</v>
          </cell>
          <cell r="DUI11">
            <v>8.6</v>
          </cell>
          <cell r="DUJ11">
            <v>8.5</v>
          </cell>
          <cell r="DUK11">
            <v>8.5</v>
          </cell>
          <cell r="DUL11">
            <v>8.4</v>
          </cell>
          <cell r="DUM11">
            <v>8.3000000000000007</v>
          </cell>
          <cell r="DUN11">
            <v>8.3000000000000007</v>
          </cell>
          <cell r="DUO11">
            <v>8.1999999999999993</v>
          </cell>
          <cell r="DUP11">
            <v>7.9</v>
          </cell>
          <cell r="DUQ11">
            <v>7.9</v>
          </cell>
          <cell r="DUR11">
            <v>7.9</v>
          </cell>
          <cell r="DUS11">
            <v>8</v>
          </cell>
          <cell r="DUT11">
            <v>8.1</v>
          </cell>
          <cell r="DUU11">
            <v>8</v>
          </cell>
          <cell r="DUV11">
            <v>7.9</v>
          </cell>
          <cell r="DUW11">
            <v>8</v>
          </cell>
          <cell r="DUX11">
            <v>8</v>
          </cell>
          <cell r="DUY11">
            <v>8.3000000000000007</v>
          </cell>
          <cell r="DUZ11">
            <v>8.5</v>
          </cell>
          <cell r="DVA11">
            <v>8.8000000000000007</v>
          </cell>
          <cell r="DVB11">
            <v>9</v>
          </cell>
          <cell r="DVC11">
            <v>9.1999999999999993</v>
          </cell>
          <cell r="DVD11">
            <v>9.8000000000000007</v>
          </cell>
          <cell r="DVE11">
            <v>9.9</v>
          </cell>
          <cell r="DVF11">
            <v>11.2</v>
          </cell>
          <cell r="DVG11">
            <v>11.2</v>
          </cell>
          <cell r="DVH11">
            <v>10.3</v>
          </cell>
          <cell r="DVI11">
            <v>10.6</v>
          </cell>
          <cell r="DVJ11">
            <v>10.7</v>
          </cell>
          <cell r="DVK11">
            <v>10.7</v>
          </cell>
          <cell r="DVL11">
            <v>10.6</v>
          </cell>
          <cell r="DVM11">
            <v>10.1</v>
          </cell>
          <cell r="DVN11">
            <v>9.3000000000000007</v>
          </cell>
          <cell r="DVO11">
            <v>9.1999999999999993</v>
          </cell>
          <cell r="DVP11">
            <v>9</v>
          </cell>
          <cell r="DVQ11">
            <v>8.9</v>
          </cell>
          <cell r="DVR11">
            <v>9.1999999999999993</v>
          </cell>
          <cell r="DVS11">
            <v>9.1999999999999993</v>
          </cell>
          <cell r="DVT11">
            <v>9.5</v>
          </cell>
          <cell r="DVU11">
            <v>10.199999999999999</v>
          </cell>
          <cell r="DVV11">
            <v>10.5</v>
          </cell>
          <cell r="DVW11">
            <v>10.7</v>
          </cell>
          <cell r="DVX11">
            <v>10.9</v>
          </cell>
          <cell r="DVY11">
            <v>11.2</v>
          </cell>
          <cell r="DVZ11">
            <v>11.2</v>
          </cell>
          <cell r="DWA11">
            <v>11.5</v>
          </cell>
          <cell r="DWB11">
            <v>11.8</v>
          </cell>
          <cell r="DWC11">
            <v>12.8</v>
          </cell>
          <cell r="DWD11">
            <v>13.4</v>
          </cell>
          <cell r="DWE11">
            <v>13.7</v>
          </cell>
          <cell r="DWF11">
            <v>13.7</v>
          </cell>
          <cell r="DWG11">
            <v>13.9</v>
          </cell>
          <cell r="DWH11">
            <v>13.7</v>
          </cell>
          <cell r="DWI11">
            <v>12.5</v>
          </cell>
          <cell r="DWJ11">
            <v>11.8</v>
          </cell>
          <cell r="DWK11">
            <v>11</v>
          </cell>
          <cell r="DWL11">
            <v>11.1</v>
          </cell>
          <cell r="DWM11">
            <v>10.3</v>
          </cell>
          <cell r="DWN11">
            <v>9.9</v>
          </cell>
          <cell r="DWO11">
            <v>9.8000000000000007</v>
          </cell>
          <cell r="DWP11">
            <v>10</v>
          </cell>
          <cell r="DWQ11">
            <v>10</v>
          </cell>
          <cell r="DWR11">
            <v>10.9</v>
          </cell>
          <cell r="DWS11">
            <v>11.6</v>
          </cell>
          <cell r="DWT11">
            <v>11.7</v>
          </cell>
          <cell r="DWU11">
            <v>12</v>
          </cell>
          <cell r="DWV11">
            <v>11.5</v>
          </cell>
          <cell r="DWW11">
            <v>11.9</v>
          </cell>
          <cell r="DWX11">
            <v>12.7</v>
          </cell>
          <cell r="DWY11">
            <v>12.4</v>
          </cell>
          <cell r="DWZ11">
            <v>13.8</v>
          </cell>
          <cell r="DXA11">
            <v>14</v>
          </cell>
          <cell r="DXB11">
            <v>12.8</v>
          </cell>
          <cell r="DXC11">
            <v>12.1</v>
          </cell>
          <cell r="DXD11">
            <v>12.8</v>
          </cell>
          <cell r="DXE11">
            <v>12.2</v>
          </cell>
          <cell r="DXF11">
            <v>12.2</v>
          </cell>
          <cell r="DXG11">
            <v>11.6</v>
          </cell>
          <cell r="DXH11">
            <v>12.2</v>
          </cell>
          <cell r="DXI11">
            <v>11.7</v>
          </cell>
          <cell r="DXJ11">
            <v>11.5</v>
          </cell>
          <cell r="DXK11">
            <v>11.2</v>
          </cell>
          <cell r="DXL11">
            <v>11.1</v>
          </cell>
          <cell r="DXM11">
            <v>11.3</v>
          </cell>
          <cell r="DXN11">
            <v>11.1</v>
          </cell>
          <cell r="DXO11">
            <v>11.4</v>
          </cell>
          <cell r="DXP11">
            <v>11.1</v>
          </cell>
          <cell r="DXQ11">
            <v>11</v>
          </cell>
          <cell r="DXR11">
            <v>11.5</v>
          </cell>
          <cell r="DXS11">
            <v>12.1</v>
          </cell>
          <cell r="DXT11">
            <v>11.9</v>
          </cell>
          <cell r="DXU11">
            <v>12.3</v>
          </cell>
          <cell r="DXV11">
            <v>13.4</v>
          </cell>
          <cell r="DXW11">
            <v>14.2</v>
          </cell>
          <cell r="DXX11">
            <v>14</v>
          </cell>
          <cell r="DXY11">
            <v>13.7</v>
          </cell>
          <cell r="DXZ11">
            <v>13.7</v>
          </cell>
          <cell r="DYA11">
            <v>13.7</v>
          </cell>
          <cell r="DYB11">
            <v>12.3</v>
          </cell>
          <cell r="DYC11">
            <v>11.9</v>
          </cell>
          <cell r="DYD11">
            <v>11.8</v>
          </cell>
          <cell r="DYE11">
            <v>11.6</v>
          </cell>
          <cell r="DYF11">
            <v>11.6</v>
          </cell>
          <cell r="DYG11">
            <v>11.5</v>
          </cell>
          <cell r="DYH11">
            <v>11.4</v>
          </cell>
          <cell r="DYI11">
            <v>10.7</v>
          </cell>
          <cell r="DYJ11">
            <v>10.5</v>
          </cell>
          <cell r="DYK11">
            <v>10.7</v>
          </cell>
          <cell r="DYL11">
            <v>10.7</v>
          </cell>
          <cell r="DYM11">
            <v>10.5</v>
          </cell>
          <cell r="DYN11">
            <v>10.3</v>
          </cell>
          <cell r="DYO11">
            <v>10.8</v>
          </cell>
          <cell r="DYP11">
            <v>10.8</v>
          </cell>
          <cell r="DYQ11">
            <v>11.5</v>
          </cell>
          <cell r="DYR11">
            <v>11.6</v>
          </cell>
          <cell r="DYS11">
            <v>11.9</v>
          </cell>
          <cell r="DYT11">
            <v>12.3</v>
          </cell>
          <cell r="DYU11">
            <v>12.9</v>
          </cell>
          <cell r="DYV11">
            <v>13.2</v>
          </cell>
          <cell r="DYW11">
            <v>12.3</v>
          </cell>
          <cell r="DYX11">
            <v>12.9</v>
          </cell>
          <cell r="DYY11">
            <v>12</v>
          </cell>
          <cell r="DYZ11">
            <v>12</v>
          </cell>
          <cell r="DZA11">
            <v>12</v>
          </cell>
          <cell r="DZB11">
            <v>11.9</v>
          </cell>
          <cell r="DZC11">
            <v>11.3</v>
          </cell>
          <cell r="DZD11">
            <v>9.6999999999999993</v>
          </cell>
          <cell r="DZE11">
            <v>9</v>
          </cell>
          <cell r="DZF11">
            <v>8.6</v>
          </cell>
          <cell r="DZG11">
            <v>8.8000000000000007</v>
          </cell>
          <cell r="DZH11">
            <v>9.6999999999999993</v>
          </cell>
          <cell r="DZI11">
            <v>11.1</v>
          </cell>
          <cell r="DZJ11">
            <v>11.4</v>
          </cell>
          <cell r="DZK11">
            <v>11.8</v>
          </cell>
          <cell r="DZL11">
            <v>12</v>
          </cell>
          <cell r="DZM11">
            <v>12.2</v>
          </cell>
          <cell r="DZN11">
            <v>13.3</v>
          </cell>
          <cell r="DZO11">
            <v>13.6</v>
          </cell>
          <cell r="DZP11">
            <v>13.8</v>
          </cell>
          <cell r="DZQ11">
            <v>13.8</v>
          </cell>
          <cell r="DZR11">
            <v>13.2</v>
          </cell>
          <cell r="DZS11">
            <v>12.7</v>
          </cell>
          <cell r="DZT11">
            <v>12.7</v>
          </cell>
          <cell r="DZU11">
            <v>14.5</v>
          </cell>
          <cell r="DZV11">
            <v>14.9</v>
          </cell>
          <cell r="DZW11">
            <v>14.3</v>
          </cell>
          <cell r="DZX11">
            <v>14.6</v>
          </cell>
          <cell r="DZY11">
            <v>15</v>
          </cell>
          <cell r="DZZ11">
            <v>14.3</v>
          </cell>
          <cell r="EAA11">
            <v>13.8</v>
          </cell>
          <cell r="EAB11">
            <v>12.8</v>
          </cell>
          <cell r="EAC11">
            <v>11.9</v>
          </cell>
          <cell r="EAD11">
            <v>12.8</v>
          </cell>
          <cell r="EAE11">
            <v>12</v>
          </cell>
          <cell r="EAF11">
            <v>11.4</v>
          </cell>
          <cell r="EAG11">
            <v>12.2</v>
          </cell>
          <cell r="EAH11">
            <v>12.2</v>
          </cell>
          <cell r="EAI11">
            <v>12.3</v>
          </cell>
          <cell r="EAJ11">
            <v>12.3</v>
          </cell>
          <cell r="EAK11">
            <v>12.3</v>
          </cell>
          <cell r="EAL11">
            <v>11.7</v>
          </cell>
          <cell r="EAM11">
            <v>12.6</v>
          </cell>
          <cell r="EAN11">
            <v>12</v>
          </cell>
          <cell r="EAO11">
            <v>11.9</v>
          </cell>
          <cell r="EAP11">
            <v>11.8</v>
          </cell>
          <cell r="EAQ11">
            <v>11.7</v>
          </cell>
          <cell r="EAR11">
            <v>10.8</v>
          </cell>
          <cell r="EAS11">
            <v>11.1</v>
          </cell>
          <cell r="EAT11">
            <v>11</v>
          </cell>
          <cell r="EAU11">
            <v>10.7</v>
          </cell>
          <cell r="EAV11">
            <v>11.3</v>
          </cell>
          <cell r="EAW11">
            <v>11.1</v>
          </cell>
          <cell r="EAX11">
            <v>10.6</v>
          </cell>
          <cell r="EAY11">
            <v>9.6999999999999993</v>
          </cell>
          <cell r="EAZ11">
            <v>9.1</v>
          </cell>
          <cell r="EBA11">
            <v>8.6999999999999993</v>
          </cell>
          <cell r="EBB11">
            <v>9.1</v>
          </cell>
          <cell r="EBC11">
            <v>8.1999999999999993</v>
          </cell>
          <cell r="EBD11">
            <v>8</v>
          </cell>
          <cell r="EBE11">
            <v>8</v>
          </cell>
          <cell r="EBF11">
            <v>8</v>
          </cell>
          <cell r="EBG11">
            <v>7.9</v>
          </cell>
          <cell r="EBH11">
            <v>8.5</v>
          </cell>
          <cell r="EBI11">
            <v>9</v>
          </cell>
          <cell r="EBJ11">
            <v>9.9</v>
          </cell>
          <cell r="EBK11">
            <v>10.199999999999999</v>
          </cell>
          <cell r="EBL11">
            <v>10.9</v>
          </cell>
          <cell r="EBM11">
            <v>11.2</v>
          </cell>
          <cell r="EBN11">
            <v>11.2</v>
          </cell>
          <cell r="EBO11">
            <v>11</v>
          </cell>
          <cell r="EBP11">
            <v>9.4</v>
          </cell>
          <cell r="EBQ11">
            <v>12.2</v>
          </cell>
          <cell r="EBR11">
            <v>13</v>
          </cell>
          <cell r="EBS11">
            <v>12.8</v>
          </cell>
          <cell r="EBT11">
            <v>9.5</v>
          </cell>
          <cell r="EBU11">
            <v>9.9</v>
          </cell>
          <cell r="EBV11">
            <v>10.1</v>
          </cell>
          <cell r="EBW11">
            <v>9</v>
          </cell>
          <cell r="EBX11">
            <v>9.5</v>
          </cell>
          <cell r="EBY11">
            <v>8.6</v>
          </cell>
          <cell r="EBZ11">
            <v>8.6</v>
          </cell>
          <cell r="ECA11">
            <v>7.3</v>
          </cell>
          <cell r="ECB11">
            <v>7</v>
          </cell>
          <cell r="ECC11">
            <v>7.6</v>
          </cell>
          <cell r="ECD11">
            <v>8.1</v>
          </cell>
          <cell r="ECE11">
            <v>8.4</v>
          </cell>
          <cell r="ECF11">
            <v>8.8000000000000007</v>
          </cell>
          <cell r="ECG11">
            <v>9.1</v>
          </cell>
          <cell r="ECH11">
            <v>9.6999999999999993</v>
          </cell>
          <cell r="ECI11">
            <v>10.199999999999999</v>
          </cell>
          <cell r="ECJ11">
            <v>11.1</v>
          </cell>
          <cell r="ECK11">
            <v>11.5</v>
          </cell>
          <cell r="ECL11">
            <v>11.3</v>
          </cell>
          <cell r="ECM11">
            <v>12.3</v>
          </cell>
          <cell r="ECN11">
            <v>12.1</v>
          </cell>
          <cell r="ECO11">
            <v>13.3</v>
          </cell>
          <cell r="ECP11">
            <v>13.1</v>
          </cell>
          <cell r="ECQ11">
            <v>12.4</v>
          </cell>
          <cell r="ECR11">
            <v>12.5</v>
          </cell>
          <cell r="ECS11">
            <v>11.3</v>
          </cell>
          <cell r="ECT11">
            <v>11</v>
          </cell>
          <cell r="ECU11">
            <v>10.199999999999999</v>
          </cell>
          <cell r="ECV11">
            <v>9.1999999999999993</v>
          </cell>
          <cell r="ECW11">
            <v>9</v>
          </cell>
          <cell r="ECX11">
            <v>8.6</v>
          </cell>
          <cell r="ECY11">
            <v>8.1</v>
          </cell>
          <cell r="ECZ11">
            <v>8</v>
          </cell>
          <cell r="EDA11">
            <v>7.8</v>
          </cell>
          <cell r="EDB11">
            <v>7.6</v>
          </cell>
          <cell r="EDC11">
            <v>7.5</v>
          </cell>
          <cell r="EDD11">
            <v>7.8</v>
          </cell>
          <cell r="EDE11">
            <v>8.4</v>
          </cell>
          <cell r="EDF11">
            <v>9.3000000000000007</v>
          </cell>
          <cell r="EDG11">
            <v>10</v>
          </cell>
          <cell r="EDH11">
            <v>7.2</v>
          </cell>
          <cell r="EDI11">
            <v>9.3000000000000007</v>
          </cell>
          <cell r="EDJ11">
            <v>11.3</v>
          </cell>
          <cell r="EDK11">
            <v>12.1</v>
          </cell>
          <cell r="EDL11">
            <v>13.3</v>
          </cell>
          <cell r="EDM11">
            <v>14.2</v>
          </cell>
          <cell r="EDN11">
            <v>13.5</v>
          </cell>
          <cell r="EDO11">
            <v>13.2</v>
          </cell>
          <cell r="EDP11">
            <v>13.2</v>
          </cell>
          <cell r="EDQ11">
            <v>13</v>
          </cell>
          <cell r="EDR11">
            <v>12.5</v>
          </cell>
          <cell r="EDS11">
            <v>11.4</v>
          </cell>
          <cell r="EDT11">
            <v>9.3000000000000007</v>
          </cell>
          <cell r="EDU11">
            <v>7.7</v>
          </cell>
          <cell r="EDV11">
            <v>7</v>
          </cell>
          <cell r="EDW11">
            <v>7.9</v>
          </cell>
          <cell r="EDX11">
            <v>9.4</v>
          </cell>
          <cell r="EDY11">
            <v>8.9</v>
          </cell>
          <cell r="EDZ11">
            <v>8.3000000000000007</v>
          </cell>
          <cell r="EEA11">
            <v>7.9</v>
          </cell>
          <cell r="EEB11">
            <v>8.5</v>
          </cell>
          <cell r="EEC11">
            <v>9.4</v>
          </cell>
          <cell r="EED11">
            <v>9.1</v>
          </cell>
          <cell r="EEE11">
            <v>9.6999999999999993</v>
          </cell>
          <cell r="EEF11">
            <v>9.9</v>
          </cell>
          <cell r="EEG11">
            <v>10.4</v>
          </cell>
          <cell r="EEH11">
            <v>10.9</v>
          </cell>
          <cell r="EEI11">
            <v>10.7</v>
          </cell>
          <cell r="EEJ11">
            <v>10.8</v>
          </cell>
          <cell r="EEK11">
            <v>10.9</v>
          </cell>
          <cell r="EEL11">
            <v>10.5</v>
          </cell>
          <cell r="EEM11">
            <v>11</v>
          </cell>
          <cell r="EEN11">
            <v>10.8</v>
          </cell>
          <cell r="EEO11">
            <v>10.9</v>
          </cell>
          <cell r="EEP11">
            <v>11.5</v>
          </cell>
          <cell r="EEQ11">
            <v>11.4</v>
          </cell>
          <cell r="EER11">
            <v>10.8</v>
          </cell>
          <cell r="EES11">
            <v>10.6</v>
          </cell>
          <cell r="EET11">
            <v>10.4</v>
          </cell>
          <cell r="EEU11">
            <v>10.9</v>
          </cell>
          <cell r="EEV11">
            <v>10.3</v>
          </cell>
          <cell r="EEW11">
            <v>10.6</v>
          </cell>
          <cell r="EEX11">
            <v>10.6</v>
          </cell>
          <cell r="EEY11">
            <v>10.4</v>
          </cell>
          <cell r="EEZ11">
            <v>10.1</v>
          </cell>
          <cell r="EFA11">
            <v>9.9</v>
          </cell>
          <cell r="EFB11">
            <v>10.199999999999999</v>
          </cell>
          <cell r="EFC11">
            <v>10.7</v>
          </cell>
          <cell r="EFD11">
            <v>11.8</v>
          </cell>
          <cell r="EFE11">
            <v>9.9</v>
          </cell>
          <cell r="EFF11">
            <v>11</v>
          </cell>
          <cell r="EFG11">
            <v>11</v>
          </cell>
          <cell r="EFH11">
            <v>12.1</v>
          </cell>
          <cell r="EFI11">
            <v>10.5</v>
          </cell>
          <cell r="EFJ11">
            <v>10</v>
          </cell>
          <cell r="EFK11">
            <v>9.6</v>
          </cell>
          <cell r="EFL11">
            <v>9.6</v>
          </cell>
          <cell r="EFM11">
            <v>10.9</v>
          </cell>
          <cell r="EFN11">
            <v>11.2</v>
          </cell>
          <cell r="EFO11">
            <v>10.8</v>
          </cell>
          <cell r="EFP11">
            <v>10.5</v>
          </cell>
          <cell r="EFQ11">
            <v>10.1</v>
          </cell>
          <cell r="EFR11">
            <v>9.9</v>
          </cell>
          <cell r="EFS11">
            <v>9.1</v>
          </cell>
          <cell r="EFT11">
            <v>8.6</v>
          </cell>
          <cell r="EFU11">
            <v>8.1999999999999993</v>
          </cell>
          <cell r="EFV11">
            <v>8.3000000000000007</v>
          </cell>
          <cell r="EFW11">
            <v>8.3000000000000007</v>
          </cell>
          <cell r="EFX11">
            <v>8.6999999999999993</v>
          </cell>
          <cell r="EFY11">
            <v>8.8000000000000007</v>
          </cell>
          <cell r="EFZ11">
            <v>9.1999999999999993</v>
          </cell>
          <cell r="EGA11">
            <v>9.9</v>
          </cell>
          <cell r="EGB11">
            <v>9.6999999999999993</v>
          </cell>
          <cell r="EGC11">
            <v>10.5</v>
          </cell>
          <cell r="EGD11">
            <v>9</v>
          </cell>
          <cell r="EGE11">
            <v>9.1999999999999993</v>
          </cell>
          <cell r="EGF11">
            <v>11.4</v>
          </cell>
          <cell r="EGG11">
            <v>10.199999999999999</v>
          </cell>
          <cell r="EGH11">
            <v>11.5</v>
          </cell>
          <cell r="EGI11">
            <v>11.4</v>
          </cell>
          <cell r="EGJ11">
            <v>10.8</v>
          </cell>
          <cell r="EGK11">
            <v>12.8</v>
          </cell>
          <cell r="EGL11">
            <v>11.6</v>
          </cell>
          <cell r="EGM11">
            <v>11.2</v>
          </cell>
          <cell r="EGN11">
            <v>10.7</v>
          </cell>
          <cell r="EGO11">
            <v>10.1</v>
          </cell>
          <cell r="EGP11">
            <v>9.5</v>
          </cell>
          <cell r="EGQ11">
            <v>9.4</v>
          </cell>
          <cell r="EGR11">
            <v>9.1999999999999993</v>
          </cell>
          <cell r="EGS11">
            <v>9.4</v>
          </cell>
          <cell r="EGT11">
            <v>9.5</v>
          </cell>
          <cell r="EGU11">
            <v>9.6999999999999993</v>
          </cell>
          <cell r="EGV11">
            <v>9.1999999999999993</v>
          </cell>
          <cell r="EGW11">
            <v>9.3000000000000007</v>
          </cell>
          <cell r="EGX11">
            <v>9.6999999999999993</v>
          </cell>
          <cell r="EGY11">
            <v>10.5</v>
          </cell>
          <cell r="EGZ11">
            <v>10.7</v>
          </cell>
          <cell r="EHA11">
            <v>11.2</v>
          </cell>
          <cell r="EHB11">
            <v>12.3</v>
          </cell>
          <cell r="EHC11">
            <v>13.1</v>
          </cell>
          <cell r="EHD11">
            <v>13.8</v>
          </cell>
          <cell r="EHE11">
            <v>14.3</v>
          </cell>
          <cell r="EHF11">
            <v>14.4</v>
          </cell>
          <cell r="EHG11">
            <v>14.5</v>
          </cell>
          <cell r="EHH11">
            <v>14.5</v>
          </cell>
          <cell r="EHI11">
            <v>12.6</v>
          </cell>
          <cell r="EHJ11">
            <v>11.7</v>
          </cell>
          <cell r="EHK11">
            <v>10.1</v>
          </cell>
          <cell r="EHL11">
            <v>9.6999999999999993</v>
          </cell>
          <cell r="EHM11">
            <v>10.4</v>
          </cell>
          <cell r="EHN11">
            <v>10.7</v>
          </cell>
          <cell r="EHO11">
            <v>10.5</v>
          </cell>
          <cell r="EHP11">
            <v>10.4</v>
          </cell>
          <cell r="EHQ11">
            <v>10.4</v>
          </cell>
          <cell r="EHR11">
            <v>10.4</v>
          </cell>
          <cell r="EHS11">
            <v>9.9</v>
          </cell>
          <cell r="EHT11">
            <v>9.6</v>
          </cell>
          <cell r="EHU11">
            <v>10.3</v>
          </cell>
          <cell r="EHV11">
            <v>11.5</v>
          </cell>
          <cell r="EHW11">
            <v>12.7</v>
          </cell>
          <cell r="EHX11">
            <v>13.2</v>
          </cell>
          <cell r="EHY11">
            <v>13.5</v>
          </cell>
          <cell r="EHZ11">
            <v>14.7</v>
          </cell>
          <cell r="EIA11">
            <v>13.9</v>
          </cell>
          <cell r="EIB11">
            <v>15.1</v>
          </cell>
          <cell r="EIC11">
            <v>14.8</v>
          </cell>
          <cell r="EID11">
            <v>15.5</v>
          </cell>
          <cell r="EIE11">
            <v>15.4</v>
          </cell>
          <cell r="EIF11">
            <v>14.5</v>
          </cell>
          <cell r="EIG11">
            <v>14.3</v>
          </cell>
          <cell r="EIH11">
            <v>12.9</v>
          </cell>
          <cell r="EII11">
            <v>12.4</v>
          </cell>
          <cell r="EIJ11">
            <v>12</v>
          </cell>
          <cell r="EIK11">
            <v>11.4</v>
          </cell>
          <cell r="EIL11">
            <v>10.8</v>
          </cell>
          <cell r="EIM11">
            <v>10.4</v>
          </cell>
          <cell r="EIN11">
            <v>10.199999999999999</v>
          </cell>
          <cell r="HPK11">
            <v>18.7</v>
          </cell>
          <cell r="HPL11">
            <v>18.100000000000001</v>
          </cell>
          <cell r="KVK11">
            <v>-7.4</v>
          </cell>
          <cell r="KVL11">
            <v>5.7</v>
          </cell>
          <cell r="LYA11">
            <v>-4.5999999999999996</v>
          </cell>
        </row>
        <row r="12">
          <cell r="D12">
            <v>5.0999999999999996</v>
          </cell>
          <cell r="BBO12">
            <v>3.4</v>
          </cell>
          <cell r="BBP12">
            <v>3.3</v>
          </cell>
          <cell r="BBQ12">
            <v>3.3</v>
          </cell>
          <cell r="BBR12">
            <v>3.3</v>
          </cell>
          <cell r="BBS12">
            <v>3.3</v>
          </cell>
          <cell r="BBT12">
            <v>3.3</v>
          </cell>
          <cell r="BBU12">
            <v>3.3</v>
          </cell>
          <cell r="BBV12">
            <v>3.3</v>
          </cell>
          <cell r="BBW12">
            <v>3.3</v>
          </cell>
          <cell r="BBX12">
            <v>3.3</v>
          </cell>
          <cell r="BBY12">
            <v>3.3</v>
          </cell>
          <cell r="BBZ12">
            <v>3.3</v>
          </cell>
          <cell r="BCA12">
            <v>3.3</v>
          </cell>
          <cell r="BCB12">
            <v>3.3</v>
          </cell>
          <cell r="BCC12">
            <v>3.3</v>
          </cell>
          <cell r="BCD12">
            <v>3.3</v>
          </cell>
          <cell r="BCE12">
            <v>3.3</v>
          </cell>
          <cell r="BCF12">
            <v>3.3</v>
          </cell>
          <cell r="BCG12">
            <v>3.3</v>
          </cell>
          <cell r="BCH12">
            <v>3.3</v>
          </cell>
          <cell r="BCI12">
            <v>3.3</v>
          </cell>
          <cell r="BCJ12">
            <v>3.3</v>
          </cell>
          <cell r="BCK12">
            <v>3.3</v>
          </cell>
          <cell r="BCL12">
            <v>3.3</v>
          </cell>
          <cell r="BCM12">
            <v>3.3</v>
          </cell>
          <cell r="BCN12">
            <v>3.2</v>
          </cell>
          <cell r="BCO12">
            <v>3.2</v>
          </cell>
          <cell r="BCP12">
            <v>3.2</v>
          </cell>
          <cell r="BCQ12">
            <v>3.2</v>
          </cell>
          <cell r="BCR12">
            <v>3.2</v>
          </cell>
          <cell r="BCS12">
            <v>3.2</v>
          </cell>
          <cell r="BCT12">
            <v>3.2</v>
          </cell>
          <cell r="BCU12">
            <v>3.2</v>
          </cell>
          <cell r="BCV12">
            <v>3.2</v>
          </cell>
          <cell r="BCW12">
            <v>3.2</v>
          </cell>
          <cell r="BCX12">
            <v>3.2</v>
          </cell>
          <cell r="BCY12">
            <v>3.2</v>
          </cell>
          <cell r="BCZ12">
            <v>3.2</v>
          </cell>
          <cell r="BDA12">
            <v>3.2</v>
          </cell>
          <cell r="BDB12">
            <v>3.2</v>
          </cell>
          <cell r="BDC12">
            <v>3.2</v>
          </cell>
          <cell r="BDD12">
            <v>3.2</v>
          </cell>
          <cell r="BDE12">
            <v>3.2</v>
          </cell>
          <cell r="BDF12">
            <v>3.2</v>
          </cell>
          <cell r="BDG12">
            <v>3.2</v>
          </cell>
          <cell r="BDH12">
            <v>3.2</v>
          </cell>
          <cell r="BDI12">
            <v>3.2</v>
          </cell>
          <cell r="BDJ12">
            <v>3.2</v>
          </cell>
          <cell r="BDK12">
            <v>3.2</v>
          </cell>
          <cell r="BDL12">
            <v>3.1</v>
          </cell>
          <cell r="BDM12">
            <v>3.1</v>
          </cell>
          <cell r="BDN12">
            <v>3.1</v>
          </cell>
          <cell r="BDO12">
            <v>3.1</v>
          </cell>
          <cell r="BDP12">
            <v>3.1</v>
          </cell>
          <cell r="BDQ12">
            <v>3.1</v>
          </cell>
          <cell r="BDR12">
            <v>3.1</v>
          </cell>
          <cell r="BDS12">
            <v>3.1</v>
          </cell>
          <cell r="BDT12">
            <v>3.1</v>
          </cell>
          <cell r="BDU12">
            <v>3.1</v>
          </cell>
          <cell r="BDV12">
            <v>3.1</v>
          </cell>
          <cell r="BDW12">
            <v>3.1</v>
          </cell>
          <cell r="BDX12">
            <v>3.1</v>
          </cell>
          <cell r="BDY12">
            <v>3.1</v>
          </cell>
          <cell r="BDZ12">
            <v>3.1</v>
          </cell>
          <cell r="BEA12">
            <v>3.1</v>
          </cell>
          <cell r="BEB12">
            <v>3.1</v>
          </cell>
          <cell r="BEC12">
            <v>3.1</v>
          </cell>
          <cell r="BED12">
            <v>3.1</v>
          </cell>
          <cell r="BEE12">
            <v>3.1</v>
          </cell>
          <cell r="BEF12">
            <v>3.1</v>
          </cell>
          <cell r="BEG12">
            <v>3.1</v>
          </cell>
          <cell r="BEH12">
            <v>3.1</v>
          </cell>
          <cell r="BEI12">
            <v>3.1</v>
          </cell>
          <cell r="BEJ12">
            <v>3</v>
          </cell>
          <cell r="BEK12">
            <v>3</v>
          </cell>
          <cell r="BEL12">
            <v>3</v>
          </cell>
          <cell r="BEM12">
            <v>3</v>
          </cell>
          <cell r="BEN12">
            <v>3</v>
          </cell>
          <cell r="BEO12">
            <v>3</v>
          </cell>
          <cell r="BEP12">
            <v>3</v>
          </cell>
          <cell r="BEQ12">
            <v>3</v>
          </cell>
          <cell r="BER12">
            <v>3</v>
          </cell>
          <cell r="BES12">
            <v>3</v>
          </cell>
          <cell r="BET12">
            <v>3</v>
          </cell>
          <cell r="BEU12">
            <v>3</v>
          </cell>
          <cell r="BEV12">
            <v>3</v>
          </cell>
          <cell r="BEW12">
            <v>3</v>
          </cell>
          <cell r="BEX12">
            <v>3</v>
          </cell>
          <cell r="BEY12">
            <v>3</v>
          </cell>
          <cell r="BEZ12">
            <v>3</v>
          </cell>
          <cell r="BFA12">
            <v>3</v>
          </cell>
          <cell r="BFB12">
            <v>3</v>
          </cell>
          <cell r="BFC12">
            <v>3</v>
          </cell>
          <cell r="BFD12">
            <v>3</v>
          </cell>
          <cell r="BFE12">
            <v>3</v>
          </cell>
          <cell r="BFF12">
            <v>3</v>
          </cell>
          <cell r="BFG12">
            <v>3</v>
          </cell>
          <cell r="BFH12">
            <v>2.9</v>
          </cell>
          <cell r="BFI12">
            <v>2.9</v>
          </cell>
          <cell r="BFJ12">
            <v>2.9</v>
          </cell>
          <cell r="BFK12">
            <v>2.9</v>
          </cell>
          <cell r="BFL12">
            <v>2.9</v>
          </cell>
          <cell r="BFM12">
            <v>2.9</v>
          </cell>
          <cell r="BFN12">
            <v>2.9</v>
          </cell>
          <cell r="BFO12">
            <v>2.9</v>
          </cell>
          <cell r="BFP12">
            <v>2.9</v>
          </cell>
          <cell r="BFQ12">
            <v>2.9</v>
          </cell>
          <cell r="BFR12">
            <v>2.9</v>
          </cell>
          <cell r="BFS12">
            <v>2.9</v>
          </cell>
          <cell r="BFT12">
            <v>2.9</v>
          </cell>
          <cell r="BFU12">
            <v>2.9</v>
          </cell>
          <cell r="BFV12">
            <v>2.9</v>
          </cell>
          <cell r="BFW12">
            <v>2.9</v>
          </cell>
          <cell r="BFX12">
            <v>2.9</v>
          </cell>
          <cell r="BFY12">
            <v>2.9</v>
          </cell>
          <cell r="BFZ12">
            <v>2.9</v>
          </cell>
          <cell r="BGA12">
            <v>2.9</v>
          </cell>
          <cell r="BGB12">
            <v>2.9</v>
          </cell>
          <cell r="BGC12">
            <v>2.9</v>
          </cell>
          <cell r="BGD12">
            <v>2.9</v>
          </cell>
          <cell r="BGE12">
            <v>2.9</v>
          </cell>
          <cell r="BGF12">
            <v>2.8</v>
          </cell>
          <cell r="BGG12">
            <v>2.8</v>
          </cell>
          <cell r="BGH12">
            <v>2.8</v>
          </cell>
          <cell r="BGI12">
            <v>2.8</v>
          </cell>
          <cell r="BGJ12">
            <v>2.8</v>
          </cell>
          <cell r="BGK12">
            <v>2.8</v>
          </cell>
          <cell r="BGL12">
            <v>2.8</v>
          </cell>
          <cell r="BGM12">
            <v>2.8</v>
          </cell>
          <cell r="BGN12">
            <v>2.8</v>
          </cell>
          <cell r="BGO12">
            <v>2.8</v>
          </cell>
          <cell r="BGP12">
            <v>2.8</v>
          </cell>
          <cell r="BGQ12">
            <v>2.8</v>
          </cell>
          <cell r="BGR12">
            <v>2.8</v>
          </cell>
          <cell r="BGS12">
            <v>2.8</v>
          </cell>
          <cell r="BGT12">
            <v>2.8</v>
          </cell>
          <cell r="BGU12">
            <v>2.8</v>
          </cell>
          <cell r="BGV12">
            <v>2.8</v>
          </cell>
          <cell r="BGW12">
            <v>2.8</v>
          </cell>
          <cell r="BGX12">
            <v>2.8</v>
          </cell>
          <cell r="BGY12">
            <v>2.8</v>
          </cell>
          <cell r="BGZ12">
            <v>2.8</v>
          </cell>
          <cell r="BHA12">
            <v>2.8</v>
          </cell>
          <cell r="BHB12">
            <v>2.8</v>
          </cell>
          <cell r="BHC12">
            <v>2.8</v>
          </cell>
          <cell r="BHD12">
            <v>2.8</v>
          </cell>
          <cell r="BHE12">
            <v>2.8</v>
          </cell>
          <cell r="BHF12">
            <v>2.8</v>
          </cell>
          <cell r="BHG12">
            <v>2.8</v>
          </cell>
          <cell r="BHH12">
            <v>2.8</v>
          </cell>
          <cell r="BHI12">
            <v>2.8</v>
          </cell>
          <cell r="BHJ12">
            <v>2.8</v>
          </cell>
          <cell r="BHK12">
            <v>2.8</v>
          </cell>
          <cell r="BHL12">
            <v>2.8</v>
          </cell>
          <cell r="BHM12">
            <v>2.8</v>
          </cell>
          <cell r="BHN12">
            <v>2.8</v>
          </cell>
          <cell r="BHO12">
            <v>2.8</v>
          </cell>
          <cell r="BHP12">
            <v>2.8</v>
          </cell>
          <cell r="BHQ12">
            <v>2.8</v>
          </cell>
          <cell r="BHR12">
            <v>2.8</v>
          </cell>
          <cell r="BHS12">
            <v>2.8</v>
          </cell>
          <cell r="BHT12">
            <v>2.8</v>
          </cell>
          <cell r="BHU12">
            <v>2.8</v>
          </cell>
          <cell r="BHV12">
            <v>2.8</v>
          </cell>
          <cell r="BHW12">
            <v>2.8</v>
          </cell>
          <cell r="BHX12">
            <v>2.8</v>
          </cell>
          <cell r="BHY12">
            <v>2.8</v>
          </cell>
          <cell r="BHZ12">
            <v>2.8</v>
          </cell>
          <cell r="BIA12">
            <v>2.8</v>
          </cell>
          <cell r="BIB12">
            <v>2.7</v>
          </cell>
          <cell r="BIC12">
            <v>2.7</v>
          </cell>
          <cell r="BID12">
            <v>2.7</v>
          </cell>
          <cell r="BIE12">
            <v>2.7</v>
          </cell>
          <cell r="BIF12">
            <v>2.7</v>
          </cell>
          <cell r="BIG12">
            <v>2.7</v>
          </cell>
          <cell r="BIH12">
            <v>2.7</v>
          </cell>
          <cell r="BII12">
            <v>2.7</v>
          </cell>
          <cell r="BIJ12">
            <v>2.7</v>
          </cell>
          <cell r="BIK12">
            <v>2.7</v>
          </cell>
          <cell r="BIL12">
            <v>2.7</v>
          </cell>
          <cell r="BIM12">
            <v>2.7</v>
          </cell>
          <cell r="BIN12">
            <v>2.7</v>
          </cell>
          <cell r="BIO12">
            <v>2.7</v>
          </cell>
          <cell r="BIP12">
            <v>2.7</v>
          </cell>
          <cell r="BIQ12">
            <v>2.7</v>
          </cell>
          <cell r="BIR12">
            <v>2.7</v>
          </cell>
          <cell r="BIS12">
            <v>2.7</v>
          </cell>
          <cell r="BIT12">
            <v>2.7</v>
          </cell>
          <cell r="BIU12">
            <v>2.7</v>
          </cell>
          <cell r="BIV12">
            <v>2.7</v>
          </cell>
          <cell r="BIW12">
            <v>2.7</v>
          </cell>
          <cell r="BIX12">
            <v>2.7</v>
          </cell>
          <cell r="BIY12">
            <v>2.7</v>
          </cell>
          <cell r="BIZ12">
            <v>2.8</v>
          </cell>
          <cell r="BJA12">
            <v>2.8</v>
          </cell>
          <cell r="BJB12">
            <v>2.8</v>
          </cell>
          <cell r="BJC12">
            <v>2.8</v>
          </cell>
          <cell r="BJD12">
            <v>2.8</v>
          </cell>
          <cell r="BJE12">
            <v>2.8</v>
          </cell>
          <cell r="BJF12">
            <v>2.8</v>
          </cell>
          <cell r="BJG12">
            <v>2.8</v>
          </cell>
          <cell r="BJH12">
            <v>2.8</v>
          </cell>
          <cell r="BJI12">
            <v>2.8</v>
          </cell>
          <cell r="BJJ12">
            <v>2.8</v>
          </cell>
          <cell r="BJK12">
            <v>2.8</v>
          </cell>
          <cell r="BJL12">
            <v>2.8</v>
          </cell>
          <cell r="BJM12">
            <v>2.8</v>
          </cell>
          <cell r="BJN12">
            <v>2.8</v>
          </cell>
          <cell r="BJO12">
            <v>2.8</v>
          </cell>
          <cell r="BJP12">
            <v>2.8</v>
          </cell>
          <cell r="BJQ12">
            <v>2.8</v>
          </cell>
          <cell r="BJR12">
            <v>2.8</v>
          </cell>
          <cell r="BJS12">
            <v>2.8</v>
          </cell>
          <cell r="BJT12">
            <v>2.8</v>
          </cell>
          <cell r="BJU12">
            <v>2.8</v>
          </cell>
          <cell r="BJV12">
            <v>2.8</v>
          </cell>
          <cell r="BJW12">
            <v>2.8</v>
          </cell>
          <cell r="BJX12">
            <v>2.8</v>
          </cell>
          <cell r="BJY12">
            <v>2.8</v>
          </cell>
          <cell r="BJZ12">
            <v>2.8</v>
          </cell>
          <cell r="BKA12">
            <v>2.8</v>
          </cell>
          <cell r="BKB12">
            <v>2.8</v>
          </cell>
          <cell r="BKC12">
            <v>2.8</v>
          </cell>
          <cell r="BKD12">
            <v>2.8</v>
          </cell>
          <cell r="BKE12">
            <v>2.8</v>
          </cell>
          <cell r="BKF12">
            <v>2.8</v>
          </cell>
          <cell r="BKG12">
            <v>2.8</v>
          </cell>
          <cell r="BKH12">
            <v>2.8</v>
          </cell>
          <cell r="BKI12">
            <v>2.8</v>
          </cell>
          <cell r="BKJ12">
            <v>2.8</v>
          </cell>
          <cell r="BKK12">
            <v>2.8</v>
          </cell>
          <cell r="BKL12">
            <v>2.8</v>
          </cell>
          <cell r="BKM12">
            <v>2.8</v>
          </cell>
          <cell r="BKN12">
            <v>2.8</v>
          </cell>
          <cell r="BKO12">
            <v>2.8</v>
          </cell>
          <cell r="BKP12">
            <v>2.8</v>
          </cell>
          <cell r="BKQ12">
            <v>2.8</v>
          </cell>
          <cell r="BKR12">
            <v>2.8</v>
          </cell>
          <cell r="BKS12">
            <v>2.8</v>
          </cell>
          <cell r="BKT12">
            <v>2.8</v>
          </cell>
          <cell r="BKU12">
            <v>2.8</v>
          </cell>
          <cell r="BKV12">
            <v>2.9</v>
          </cell>
          <cell r="BKW12">
            <v>2.9</v>
          </cell>
          <cell r="BKX12">
            <v>2.9</v>
          </cell>
          <cell r="BKY12">
            <v>2.9</v>
          </cell>
          <cell r="BKZ12">
            <v>2.9</v>
          </cell>
          <cell r="BLA12">
            <v>2.9</v>
          </cell>
          <cell r="BLB12">
            <v>2.9</v>
          </cell>
          <cell r="BLC12">
            <v>2.9</v>
          </cell>
          <cell r="BLD12">
            <v>2.9</v>
          </cell>
          <cell r="BLE12">
            <v>2.9</v>
          </cell>
          <cell r="BLF12">
            <v>2.9</v>
          </cell>
          <cell r="BLG12">
            <v>2.9</v>
          </cell>
          <cell r="BLH12">
            <v>2.9</v>
          </cell>
          <cell r="BLI12">
            <v>2.9</v>
          </cell>
          <cell r="BLJ12">
            <v>2.9</v>
          </cell>
          <cell r="BLK12">
            <v>2.9</v>
          </cell>
          <cell r="BLL12">
            <v>2.9</v>
          </cell>
          <cell r="BLM12">
            <v>2.9</v>
          </cell>
          <cell r="BLN12">
            <v>2.9</v>
          </cell>
          <cell r="BLO12">
            <v>2.9</v>
          </cell>
          <cell r="BLP12">
            <v>2.9</v>
          </cell>
          <cell r="BLQ12">
            <v>2.9</v>
          </cell>
          <cell r="BLR12">
            <v>2.9</v>
          </cell>
          <cell r="BLS12">
            <v>2.9</v>
          </cell>
          <cell r="BLT12">
            <v>3.1</v>
          </cell>
          <cell r="BLU12">
            <v>3.1</v>
          </cell>
          <cell r="BLV12">
            <v>3.1</v>
          </cell>
          <cell r="BLW12">
            <v>3.1</v>
          </cell>
          <cell r="BLX12">
            <v>3.1</v>
          </cell>
          <cell r="BLY12">
            <v>3.1</v>
          </cell>
          <cell r="BLZ12">
            <v>3.1</v>
          </cell>
          <cell r="BMA12">
            <v>3.1</v>
          </cell>
          <cell r="BMB12">
            <v>3.1</v>
          </cell>
          <cell r="BMC12">
            <v>3.1</v>
          </cell>
          <cell r="BMD12">
            <v>3.1</v>
          </cell>
          <cell r="BME12">
            <v>3.1</v>
          </cell>
          <cell r="BMF12">
            <v>3.1</v>
          </cell>
          <cell r="BMG12">
            <v>3.1</v>
          </cell>
          <cell r="BMH12">
            <v>3.1</v>
          </cell>
          <cell r="BMI12">
            <v>3.1</v>
          </cell>
          <cell r="BMJ12">
            <v>3.1</v>
          </cell>
          <cell r="BMK12">
            <v>3.1</v>
          </cell>
          <cell r="BML12">
            <v>3.1</v>
          </cell>
          <cell r="BMM12">
            <v>3.1</v>
          </cell>
          <cell r="BMN12">
            <v>3.1</v>
          </cell>
          <cell r="BMO12">
            <v>3.1</v>
          </cell>
          <cell r="BMP12">
            <v>3.1</v>
          </cell>
          <cell r="BMQ12">
            <v>3.1</v>
          </cell>
          <cell r="BMR12">
            <v>3.3</v>
          </cell>
          <cell r="BMS12">
            <v>3.3</v>
          </cell>
          <cell r="BMT12">
            <v>3.3</v>
          </cell>
          <cell r="BMU12">
            <v>3.3</v>
          </cell>
          <cell r="BMV12">
            <v>3.3</v>
          </cell>
          <cell r="BMW12">
            <v>3.3</v>
          </cell>
          <cell r="BMX12">
            <v>3.3</v>
          </cell>
          <cell r="BMY12">
            <v>3.3</v>
          </cell>
          <cell r="BMZ12">
            <v>3.3</v>
          </cell>
          <cell r="BNA12">
            <v>3.3</v>
          </cell>
          <cell r="BNB12">
            <v>3.3</v>
          </cell>
          <cell r="BNC12">
            <v>3.3</v>
          </cell>
          <cell r="BND12">
            <v>3.3</v>
          </cell>
          <cell r="BNE12">
            <v>3.3</v>
          </cell>
          <cell r="BNF12">
            <v>3.3</v>
          </cell>
          <cell r="BNG12">
            <v>3.3</v>
          </cell>
          <cell r="BNH12">
            <v>3.3</v>
          </cell>
          <cell r="BNI12">
            <v>3.3</v>
          </cell>
          <cell r="BNJ12">
            <v>3.3</v>
          </cell>
          <cell r="BNK12">
            <v>3.3</v>
          </cell>
          <cell r="BNL12">
            <v>3.3</v>
          </cell>
          <cell r="BNM12">
            <v>3.3</v>
          </cell>
          <cell r="BNN12">
            <v>3.3</v>
          </cell>
          <cell r="BNO12">
            <v>3.3</v>
          </cell>
          <cell r="BNP12">
            <v>3.5</v>
          </cell>
          <cell r="BNQ12">
            <v>3.5</v>
          </cell>
          <cell r="BNR12">
            <v>3.5</v>
          </cell>
          <cell r="BNS12">
            <v>3.5</v>
          </cell>
          <cell r="BNT12">
            <v>3.5</v>
          </cell>
          <cell r="BNU12">
            <v>3.5</v>
          </cell>
          <cell r="BNV12">
            <v>3.5</v>
          </cell>
          <cell r="BNW12">
            <v>3.5</v>
          </cell>
          <cell r="BNX12">
            <v>3.5</v>
          </cell>
          <cell r="BNY12">
            <v>3.5</v>
          </cell>
          <cell r="BNZ12">
            <v>3.5</v>
          </cell>
          <cell r="BOA12">
            <v>3.5</v>
          </cell>
          <cell r="BOB12">
            <v>3.5</v>
          </cell>
          <cell r="BOC12">
            <v>3.5</v>
          </cell>
          <cell r="BOD12">
            <v>3.5</v>
          </cell>
          <cell r="BOE12">
            <v>3.5</v>
          </cell>
          <cell r="BOF12">
            <v>3.5</v>
          </cell>
          <cell r="BOG12">
            <v>3.5</v>
          </cell>
          <cell r="BOH12">
            <v>3.5</v>
          </cell>
          <cell r="BOI12">
            <v>3.5</v>
          </cell>
          <cell r="BOJ12">
            <v>3.5</v>
          </cell>
          <cell r="BOK12">
            <v>3.5</v>
          </cell>
          <cell r="BOL12">
            <v>3.5</v>
          </cell>
          <cell r="BOM12">
            <v>3.5</v>
          </cell>
          <cell r="BON12">
            <v>3.5</v>
          </cell>
          <cell r="BOO12">
            <v>3.5</v>
          </cell>
          <cell r="BOP12">
            <v>3.5</v>
          </cell>
          <cell r="BOQ12">
            <v>3.5</v>
          </cell>
          <cell r="BOR12">
            <v>3.5</v>
          </cell>
          <cell r="BOS12">
            <v>3.5</v>
          </cell>
          <cell r="BOT12">
            <v>3.5</v>
          </cell>
          <cell r="BOU12">
            <v>3.5</v>
          </cell>
          <cell r="BOV12">
            <v>3.5</v>
          </cell>
          <cell r="BOW12">
            <v>3.5</v>
          </cell>
          <cell r="BOX12">
            <v>3.5</v>
          </cell>
          <cell r="BOY12">
            <v>3.5</v>
          </cell>
          <cell r="BOZ12">
            <v>3.5</v>
          </cell>
          <cell r="BPA12">
            <v>3.5</v>
          </cell>
          <cell r="BPB12">
            <v>3.5</v>
          </cell>
          <cell r="BPC12">
            <v>3.5</v>
          </cell>
          <cell r="BPD12">
            <v>3.5</v>
          </cell>
          <cell r="BPE12">
            <v>3.5</v>
          </cell>
          <cell r="BPF12">
            <v>3.5</v>
          </cell>
          <cell r="BPG12">
            <v>3.5</v>
          </cell>
          <cell r="BPH12">
            <v>3.5</v>
          </cell>
          <cell r="BPI12">
            <v>3.5</v>
          </cell>
          <cell r="BPJ12">
            <v>3.5</v>
          </cell>
          <cell r="BPK12">
            <v>3.5</v>
          </cell>
          <cell r="BPL12">
            <v>3.4</v>
          </cell>
          <cell r="BPM12">
            <v>3.4</v>
          </cell>
          <cell r="BPN12">
            <v>3.4</v>
          </cell>
          <cell r="BPO12">
            <v>3.4</v>
          </cell>
          <cell r="BPP12">
            <v>3.4</v>
          </cell>
          <cell r="BPQ12">
            <v>3.4</v>
          </cell>
          <cell r="BPR12">
            <v>3.4</v>
          </cell>
          <cell r="BPS12">
            <v>3.4</v>
          </cell>
          <cell r="BPT12">
            <v>3.4</v>
          </cell>
          <cell r="BPU12">
            <v>3.4</v>
          </cell>
          <cell r="BPV12">
            <v>3.4</v>
          </cell>
          <cell r="BPW12">
            <v>3.4</v>
          </cell>
          <cell r="BPX12">
            <v>3.4</v>
          </cell>
          <cell r="BPY12">
            <v>3.4</v>
          </cell>
          <cell r="BPZ12">
            <v>3.4</v>
          </cell>
          <cell r="BQA12">
            <v>3.4</v>
          </cell>
          <cell r="BQB12">
            <v>3.4</v>
          </cell>
          <cell r="BQC12">
            <v>3.4</v>
          </cell>
          <cell r="BQD12">
            <v>3.4</v>
          </cell>
          <cell r="BQE12">
            <v>3.4</v>
          </cell>
          <cell r="BQF12">
            <v>3.4</v>
          </cell>
          <cell r="BQG12">
            <v>3.4</v>
          </cell>
          <cell r="BQH12">
            <v>3.4</v>
          </cell>
          <cell r="BQI12">
            <v>3.4</v>
          </cell>
          <cell r="BQJ12">
            <v>3.4</v>
          </cell>
          <cell r="BQK12">
            <v>3.4</v>
          </cell>
          <cell r="BQL12">
            <v>3.4</v>
          </cell>
          <cell r="BQM12">
            <v>3.4</v>
          </cell>
          <cell r="BQN12">
            <v>3.4</v>
          </cell>
          <cell r="BQO12">
            <v>3.4</v>
          </cell>
          <cell r="BQP12">
            <v>3.4</v>
          </cell>
          <cell r="BQQ12">
            <v>3.4</v>
          </cell>
          <cell r="BQR12">
            <v>3.4</v>
          </cell>
          <cell r="BQS12">
            <v>3.4</v>
          </cell>
          <cell r="BQT12">
            <v>3.4</v>
          </cell>
          <cell r="BQU12">
            <v>3.4</v>
          </cell>
          <cell r="BQV12">
            <v>3.4</v>
          </cell>
          <cell r="BQW12">
            <v>3.4</v>
          </cell>
          <cell r="BQX12">
            <v>3.4</v>
          </cell>
          <cell r="BQY12">
            <v>3.4</v>
          </cell>
          <cell r="BQZ12">
            <v>3.4</v>
          </cell>
          <cell r="BRA12">
            <v>3.4</v>
          </cell>
          <cell r="BRB12">
            <v>3.4</v>
          </cell>
          <cell r="BRC12">
            <v>3.4</v>
          </cell>
          <cell r="BRD12">
            <v>3.4</v>
          </cell>
          <cell r="BRE12">
            <v>3.4</v>
          </cell>
          <cell r="BRF12">
            <v>3.4</v>
          </cell>
          <cell r="BRG12">
            <v>3.4</v>
          </cell>
          <cell r="BRH12">
            <v>3.3</v>
          </cell>
          <cell r="BRI12">
            <v>3.3</v>
          </cell>
          <cell r="BRJ12">
            <v>3.3</v>
          </cell>
          <cell r="BRK12">
            <v>3.3</v>
          </cell>
          <cell r="BRL12">
            <v>3.3</v>
          </cell>
          <cell r="BRM12">
            <v>3.3</v>
          </cell>
          <cell r="BRN12">
            <v>3.3</v>
          </cell>
          <cell r="BRO12">
            <v>3.3</v>
          </cell>
          <cell r="BRP12">
            <v>3.3</v>
          </cell>
          <cell r="BRQ12">
            <v>3.3</v>
          </cell>
          <cell r="BRR12">
            <v>3.3</v>
          </cell>
          <cell r="BRS12">
            <v>3.3</v>
          </cell>
          <cell r="BRT12">
            <v>3.3</v>
          </cell>
          <cell r="BRU12">
            <v>3.3</v>
          </cell>
          <cell r="BRV12">
            <v>3.3</v>
          </cell>
          <cell r="BRW12">
            <v>3.3</v>
          </cell>
          <cell r="BRX12">
            <v>3.3</v>
          </cell>
          <cell r="BRY12">
            <v>3.3</v>
          </cell>
          <cell r="BRZ12">
            <v>3.3</v>
          </cell>
          <cell r="BSA12">
            <v>3.3</v>
          </cell>
          <cell r="BSB12">
            <v>3.3</v>
          </cell>
          <cell r="BSC12">
            <v>3.3</v>
          </cell>
          <cell r="BSD12">
            <v>3.3</v>
          </cell>
          <cell r="BSE12">
            <v>3.3</v>
          </cell>
          <cell r="BSF12">
            <v>3.1</v>
          </cell>
          <cell r="BSG12">
            <v>3.1</v>
          </cell>
          <cell r="BSH12">
            <v>3.1</v>
          </cell>
          <cell r="BSI12">
            <v>3.1</v>
          </cell>
          <cell r="BSJ12">
            <v>3.1</v>
          </cell>
          <cell r="BSK12">
            <v>3.1</v>
          </cell>
          <cell r="BSL12">
            <v>3.1</v>
          </cell>
          <cell r="BSM12">
            <v>3.1</v>
          </cell>
          <cell r="BSN12">
            <v>3.1</v>
          </cell>
          <cell r="BSO12">
            <v>3.1</v>
          </cell>
          <cell r="BSP12">
            <v>3.1</v>
          </cell>
          <cell r="BSQ12">
            <v>3.1</v>
          </cell>
          <cell r="BSR12">
            <v>3.1</v>
          </cell>
          <cell r="BSS12">
            <v>3.1</v>
          </cell>
          <cell r="BST12">
            <v>3.1</v>
          </cell>
          <cell r="BSU12">
            <v>3.1</v>
          </cell>
          <cell r="BSV12">
            <v>3.1</v>
          </cell>
          <cell r="BSW12">
            <v>3.1</v>
          </cell>
          <cell r="BSX12">
            <v>3.1</v>
          </cell>
          <cell r="BSY12">
            <v>3.1</v>
          </cell>
          <cell r="BSZ12">
            <v>3.1</v>
          </cell>
          <cell r="BTA12">
            <v>3.1</v>
          </cell>
          <cell r="BTB12">
            <v>3.1</v>
          </cell>
          <cell r="BTC12">
            <v>3.1</v>
          </cell>
          <cell r="BTD12">
            <v>2.9</v>
          </cell>
          <cell r="BTE12">
            <v>2.9</v>
          </cell>
          <cell r="BTF12">
            <v>2.9</v>
          </cell>
          <cell r="BTG12">
            <v>2.9</v>
          </cell>
          <cell r="BTH12">
            <v>2.9</v>
          </cell>
          <cell r="BTI12">
            <v>2.9</v>
          </cell>
          <cell r="BTJ12">
            <v>2.9</v>
          </cell>
          <cell r="BTK12">
            <v>2.9</v>
          </cell>
          <cell r="BTL12">
            <v>2.9</v>
          </cell>
          <cell r="BTM12">
            <v>2.9</v>
          </cell>
          <cell r="BTN12">
            <v>2.9</v>
          </cell>
          <cell r="BTO12">
            <v>2.9</v>
          </cell>
          <cell r="BTP12">
            <v>2.9</v>
          </cell>
          <cell r="BTQ12">
            <v>2.9</v>
          </cell>
          <cell r="BTR12">
            <v>2.9</v>
          </cell>
          <cell r="BTS12">
            <v>2.9</v>
          </cell>
          <cell r="BTT12">
            <v>2.9</v>
          </cell>
          <cell r="BTU12">
            <v>2.9</v>
          </cell>
          <cell r="BTV12">
            <v>2.9</v>
          </cell>
          <cell r="BTW12">
            <v>2.9</v>
          </cell>
          <cell r="BTX12">
            <v>2.9</v>
          </cell>
          <cell r="BTY12">
            <v>2.9</v>
          </cell>
          <cell r="BTZ12">
            <v>2.9</v>
          </cell>
          <cell r="BUA12">
            <v>2.9</v>
          </cell>
          <cell r="BUB12">
            <v>2.7</v>
          </cell>
          <cell r="BUC12">
            <v>2.7</v>
          </cell>
          <cell r="BUD12">
            <v>2.7</v>
          </cell>
          <cell r="BUE12">
            <v>2.7</v>
          </cell>
          <cell r="BUF12">
            <v>2.7</v>
          </cell>
          <cell r="BUG12">
            <v>2.7</v>
          </cell>
          <cell r="BUH12">
            <v>2.7</v>
          </cell>
          <cell r="BUI12">
            <v>2.7</v>
          </cell>
          <cell r="BUJ12">
            <v>2.7</v>
          </cell>
          <cell r="BUK12">
            <v>2.7</v>
          </cell>
          <cell r="BUL12">
            <v>2.7</v>
          </cell>
          <cell r="BUM12">
            <v>2.7</v>
          </cell>
          <cell r="BUN12">
            <v>2.7</v>
          </cell>
          <cell r="BUO12">
            <v>2.7</v>
          </cell>
          <cell r="BUP12">
            <v>2.7</v>
          </cell>
          <cell r="BUQ12">
            <v>2.7</v>
          </cell>
          <cell r="BUR12">
            <v>2.7</v>
          </cell>
          <cell r="BUS12">
            <v>2.7</v>
          </cell>
          <cell r="BUT12">
            <v>2.7</v>
          </cell>
          <cell r="BUU12">
            <v>2.7</v>
          </cell>
          <cell r="BUV12">
            <v>2.7</v>
          </cell>
          <cell r="BUW12">
            <v>2.7</v>
          </cell>
          <cell r="BUX12">
            <v>2.7</v>
          </cell>
          <cell r="BUY12">
            <v>2.7</v>
          </cell>
          <cell r="BUZ12">
            <v>2.7</v>
          </cell>
          <cell r="BVA12">
            <v>2.7</v>
          </cell>
          <cell r="BVB12">
            <v>2.7</v>
          </cell>
          <cell r="BVC12">
            <v>2.7</v>
          </cell>
          <cell r="BVD12">
            <v>2.7</v>
          </cell>
          <cell r="BVE12">
            <v>2.7</v>
          </cell>
          <cell r="BVF12">
            <v>2.7</v>
          </cell>
          <cell r="BVG12">
            <v>2.7</v>
          </cell>
          <cell r="BVH12">
            <v>2.7</v>
          </cell>
          <cell r="BVI12">
            <v>2.7</v>
          </cell>
          <cell r="BVJ12">
            <v>2.7</v>
          </cell>
          <cell r="BVK12">
            <v>2.7</v>
          </cell>
          <cell r="BVL12">
            <v>2.7</v>
          </cell>
          <cell r="BVM12">
            <v>2.7</v>
          </cell>
          <cell r="BVN12">
            <v>2.7</v>
          </cell>
          <cell r="BVO12">
            <v>2.7</v>
          </cell>
          <cell r="BVP12">
            <v>2.7</v>
          </cell>
          <cell r="BVQ12">
            <v>2.7</v>
          </cell>
          <cell r="BVR12">
            <v>2.7</v>
          </cell>
          <cell r="BVS12">
            <v>2.7</v>
          </cell>
          <cell r="BVT12">
            <v>2.7</v>
          </cell>
          <cell r="BVU12">
            <v>2.7</v>
          </cell>
          <cell r="BVV12">
            <v>2.7</v>
          </cell>
          <cell r="BVW12">
            <v>2.7</v>
          </cell>
          <cell r="BVX12">
            <v>2.7</v>
          </cell>
          <cell r="BVY12">
            <v>2.7</v>
          </cell>
          <cell r="BVZ12">
            <v>2.7</v>
          </cell>
          <cell r="BWA12">
            <v>2.7</v>
          </cell>
          <cell r="BWB12">
            <v>2.7</v>
          </cell>
          <cell r="BWC12">
            <v>2.7</v>
          </cell>
          <cell r="BWD12">
            <v>2.7</v>
          </cell>
          <cell r="BWE12">
            <v>2.7</v>
          </cell>
          <cell r="BWF12">
            <v>2.7</v>
          </cell>
          <cell r="BWG12">
            <v>2.7</v>
          </cell>
          <cell r="BWH12">
            <v>2.7</v>
          </cell>
          <cell r="BWI12">
            <v>2.7</v>
          </cell>
          <cell r="BWJ12">
            <v>2.7</v>
          </cell>
          <cell r="BWK12">
            <v>2.7</v>
          </cell>
          <cell r="BWL12">
            <v>2.7</v>
          </cell>
          <cell r="BWM12">
            <v>2.7</v>
          </cell>
          <cell r="BWN12">
            <v>2.7</v>
          </cell>
          <cell r="BWO12">
            <v>2.7</v>
          </cell>
          <cell r="BWP12">
            <v>2.7</v>
          </cell>
          <cell r="BWQ12">
            <v>2.7</v>
          </cell>
          <cell r="BWR12">
            <v>2.7</v>
          </cell>
          <cell r="BWS12">
            <v>2.7</v>
          </cell>
          <cell r="BWT12">
            <v>2.7</v>
          </cell>
          <cell r="BWU12">
            <v>2.7</v>
          </cell>
          <cell r="BWV12">
            <v>2.6</v>
          </cell>
          <cell r="BWW12">
            <v>2.6</v>
          </cell>
          <cell r="BWX12">
            <v>2.6</v>
          </cell>
          <cell r="BWY12">
            <v>2.6</v>
          </cell>
          <cell r="BWZ12">
            <v>2.6</v>
          </cell>
          <cell r="BXA12">
            <v>2.6</v>
          </cell>
          <cell r="BXB12">
            <v>2.6</v>
          </cell>
          <cell r="BXC12">
            <v>2.6</v>
          </cell>
          <cell r="BXD12">
            <v>2.6</v>
          </cell>
          <cell r="BXE12">
            <v>2.6</v>
          </cell>
          <cell r="BXF12">
            <v>2.6</v>
          </cell>
          <cell r="BXG12">
            <v>2.6</v>
          </cell>
          <cell r="BXH12">
            <v>2.6</v>
          </cell>
          <cell r="BXI12">
            <v>2.6</v>
          </cell>
          <cell r="BXJ12">
            <v>2.6</v>
          </cell>
          <cell r="BXK12">
            <v>2.6</v>
          </cell>
          <cell r="BXL12">
            <v>2.6</v>
          </cell>
          <cell r="BXM12">
            <v>2.6</v>
          </cell>
          <cell r="BXN12">
            <v>2.6</v>
          </cell>
          <cell r="BXO12">
            <v>2.6</v>
          </cell>
          <cell r="BXP12">
            <v>2.6</v>
          </cell>
          <cell r="BXQ12">
            <v>2.6</v>
          </cell>
          <cell r="BXR12">
            <v>2.6</v>
          </cell>
          <cell r="BXS12">
            <v>2.6</v>
          </cell>
          <cell r="BXT12">
            <v>2.6</v>
          </cell>
          <cell r="BXU12">
            <v>2.6</v>
          </cell>
          <cell r="BXV12">
            <v>2.6</v>
          </cell>
          <cell r="BXW12">
            <v>2.6</v>
          </cell>
          <cell r="BXX12">
            <v>2.6</v>
          </cell>
          <cell r="BXY12">
            <v>2.6</v>
          </cell>
          <cell r="BXZ12">
            <v>2.6</v>
          </cell>
          <cell r="BYA12">
            <v>2.6</v>
          </cell>
          <cell r="BYB12">
            <v>2.6</v>
          </cell>
          <cell r="BYC12">
            <v>2.6</v>
          </cell>
          <cell r="BYD12">
            <v>2.6</v>
          </cell>
          <cell r="BYE12">
            <v>2.6</v>
          </cell>
          <cell r="BYF12">
            <v>2.6</v>
          </cell>
          <cell r="BYG12">
            <v>2.6</v>
          </cell>
          <cell r="BYH12">
            <v>2.6</v>
          </cell>
          <cell r="BYI12">
            <v>2.6</v>
          </cell>
          <cell r="BYJ12">
            <v>2.6</v>
          </cell>
          <cell r="BYK12">
            <v>2.6</v>
          </cell>
          <cell r="BYL12">
            <v>2.6</v>
          </cell>
          <cell r="BYM12">
            <v>2.6</v>
          </cell>
          <cell r="BYN12">
            <v>2.6</v>
          </cell>
          <cell r="BYO12">
            <v>2.6</v>
          </cell>
          <cell r="BYP12">
            <v>2.6</v>
          </cell>
          <cell r="BYQ12">
            <v>2.6</v>
          </cell>
          <cell r="BYR12">
            <v>2.6</v>
          </cell>
          <cell r="BYS12">
            <v>2.6</v>
          </cell>
          <cell r="BYT12">
            <v>2.6</v>
          </cell>
          <cell r="BYU12">
            <v>2.6</v>
          </cell>
          <cell r="BYV12">
            <v>2.6</v>
          </cell>
          <cell r="BYW12">
            <v>2.6</v>
          </cell>
          <cell r="BYX12">
            <v>2.6</v>
          </cell>
          <cell r="BYY12">
            <v>2.6</v>
          </cell>
          <cell r="BYZ12">
            <v>2.6</v>
          </cell>
          <cell r="BZA12">
            <v>2.6</v>
          </cell>
          <cell r="BZB12">
            <v>2.6</v>
          </cell>
          <cell r="BZC12">
            <v>2.6</v>
          </cell>
          <cell r="BZD12">
            <v>2.6</v>
          </cell>
          <cell r="BZE12">
            <v>2.6</v>
          </cell>
          <cell r="BZF12">
            <v>2.6</v>
          </cell>
          <cell r="BZG12">
            <v>2.6</v>
          </cell>
          <cell r="BZH12">
            <v>2.6</v>
          </cell>
          <cell r="BZI12">
            <v>2.6</v>
          </cell>
          <cell r="BZJ12">
            <v>2.6</v>
          </cell>
          <cell r="BZK12">
            <v>2.6</v>
          </cell>
          <cell r="BZL12">
            <v>2.6</v>
          </cell>
          <cell r="BZM12">
            <v>2.6</v>
          </cell>
          <cell r="BZN12">
            <v>2.6</v>
          </cell>
          <cell r="BZO12">
            <v>2.6</v>
          </cell>
          <cell r="BZP12">
            <v>2.5</v>
          </cell>
          <cell r="BZQ12">
            <v>2.5</v>
          </cell>
          <cell r="BZR12">
            <v>2.5</v>
          </cell>
          <cell r="BZS12">
            <v>2.5</v>
          </cell>
          <cell r="BZT12">
            <v>2.5</v>
          </cell>
          <cell r="BZU12">
            <v>2.5</v>
          </cell>
          <cell r="BZV12">
            <v>2.5</v>
          </cell>
          <cell r="BZW12">
            <v>2.5</v>
          </cell>
          <cell r="BZX12">
            <v>2.5</v>
          </cell>
          <cell r="BZY12">
            <v>2.5</v>
          </cell>
          <cell r="BZZ12">
            <v>2.5</v>
          </cell>
          <cell r="CAA12">
            <v>2.5</v>
          </cell>
          <cell r="CAB12">
            <v>2.5</v>
          </cell>
          <cell r="CAC12">
            <v>2.5</v>
          </cell>
          <cell r="CAD12">
            <v>2.5</v>
          </cell>
          <cell r="CAE12">
            <v>2.5</v>
          </cell>
          <cell r="CAF12">
            <v>2.5</v>
          </cell>
          <cell r="CAG12">
            <v>2.5</v>
          </cell>
          <cell r="CAH12">
            <v>2.5</v>
          </cell>
          <cell r="CAI12">
            <v>2.5</v>
          </cell>
          <cell r="CAJ12">
            <v>2.5</v>
          </cell>
          <cell r="CAK12">
            <v>2.5</v>
          </cell>
          <cell r="CAL12">
            <v>2.5</v>
          </cell>
          <cell r="CAM12">
            <v>2.5</v>
          </cell>
          <cell r="CAN12">
            <v>2.5</v>
          </cell>
          <cell r="CAO12">
            <v>2.5</v>
          </cell>
          <cell r="CAP12">
            <v>2.5</v>
          </cell>
          <cell r="CAQ12">
            <v>2.5</v>
          </cell>
          <cell r="CAR12">
            <v>2.5</v>
          </cell>
          <cell r="CAS12">
            <v>2.5</v>
          </cell>
          <cell r="CAT12">
            <v>2.5</v>
          </cell>
          <cell r="CAU12">
            <v>2.5</v>
          </cell>
          <cell r="CAV12">
            <v>2.5</v>
          </cell>
          <cell r="CAW12">
            <v>2.5</v>
          </cell>
          <cell r="CAX12">
            <v>2.5</v>
          </cell>
          <cell r="CAY12">
            <v>2.5</v>
          </cell>
          <cell r="CAZ12">
            <v>2.5</v>
          </cell>
          <cell r="CBA12">
            <v>2.5</v>
          </cell>
          <cell r="CBB12">
            <v>2.5</v>
          </cell>
          <cell r="CBC12">
            <v>2.5</v>
          </cell>
          <cell r="CBD12">
            <v>2.5</v>
          </cell>
          <cell r="CBE12">
            <v>2.5</v>
          </cell>
          <cell r="CBF12">
            <v>2.5</v>
          </cell>
          <cell r="CBG12">
            <v>2.5</v>
          </cell>
          <cell r="CBH12">
            <v>2.5</v>
          </cell>
          <cell r="CBI12">
            <v>2.5</v>
          </cell>
          <cell r="CBJ12">
            <v>2.5</v>
          </cell>
          <cell r="CBK12">
            <v>2.5</v>
          </cell>
          <cell r="CBL12">
            <v>2.5</v>
          </cell>
          <cell r="CBM12">
            <v>2.5</v>
          </cell>
          <cell r="CBN12">
            <v>2.5</v>
          </cell>
          <cell r="CBO12">
            <v>2.5</v>
          </cell>
          <cell r="CBP12">
            <v>2.5</v>
          </cell>
          <cell r="CBQ12">
            <v>2.5</v>
          </cell>
          <cell r="CBR12">
            <v>2.5</v>
          </cell>
          <cell r="CBS12">
            <v>2.5</v>
          </cell>
          <cell r="CBT12">
            <v>2.5</v>
          </cell>
          <cell r="CBU12">
            <v>2.5</v>
          </cell>
          <cell r="CBV12">
            <v>2.5</v>
          </cell>
          <cell r="CBW12">
            <v>2.5</v>
          </cell>
          <cell r="CBX12">
            <v>2.5</v>
          </cell>
          <cell r="CBY12">
            <v>2.5</v>
          </cell>
          <cell r="CBZ12">
            <v>2.5</v>
          </cell>
          <cell r="CCA12">
            <v>2.5</v>
          </cell>
          <cell r="CCB12">
            <v>2.5</v>
          </cell>
          <cell r="CCC12">
            <v>2.5</v>
          </cell>
          <cell r="CCD12">
            <v>2.5</v>
          </cell>
          <cell r="CCE12">
            <v>2.5</v>
          </cell>
          <cell r="CCF12">
            <v>2.5</v>
          </cell>
          <cell r="CCG12">
            <v>2.5</v>
          </cell>
          <cell r="CCH12">
            <v>2.5</v>
          </cell>
          <cell r="CCI12">
            <v>2.5</v>
          </cell>
          <cell r="CCJ12">
            <v>2.4</v>
          </cell>
          <cell r="CCK12">
            <v>2.4</v>
          </cell>
          <cell r="CCL12">
            <v>2.4</v>
          </cell>
          <cell r="CCM12">
            <v>2.4</v>
          </cell>
          <cell r="CCN12">
            <v>2.4</v>
          </cell>
          <cell r="CCO12">
            <v>2.4</v>
          </cell>
          <cell r="CCP12">
            <v>2.4</v>
          </cell>
          <cell r="CCQ12">
            <v>2.4</v>
          </cell>
          <cell r="CCR12">
            <v>2.4</v>
          </cell>
          <cell r="CCS12">
            <v>2.4</v>
          </cell>
          <cell r="CCT12">
            <v>2.4</v>
          </cell>
          <cell r="CCU12">
            <v>2.4</v>
          </cell>
          <cell r="CCV12">
            <v>2.4</v>
          </cell>
          <cell r="CCW12">
            <v>2.4</v>
          </cell>
          <cell r="CCX12">
            <v>2.4</v>
          </cell>
          <cell r="CCY12">
            <v>2.4</v>
          </cell>
          <cell r="CCZ12">
            <v>2.4</v>
          </cell>
          <cell r="CDA12">
            <v>2.4</v>
          </cell>
          <cell r="CDB12">
            <v>2.4</v>
          </cell>
          <cell r="CDC12">
            <v>2.4</v>
          </cell>
          <cell r="CDD12">
            <v>2.4</v>
          </cell>
          <cell r="CDE12">
            <v>2.4</v>
          </cell>
          <cell r="CDF12">
            <v>2.4</v>
          </cell>
          <cell r="CDG12">
            <v>2.4</v>
          </cell>
          <cell r="CDH12">
            <v>2.4</v>
          </cell>
          <cell r="CDI12">
            <v>2.4</v>
          </cell>
          <cell r="CDJ12">
            <v>2.4</v>
          </cell>
          <cell r="CDK12">
            <v>2.4</v>
          </cell>
          <cell r="CDL12">
            <v>2.4</v>
          </cell>
          <cell r="CDM12">
            <v>2.4</v>
          </cell>
          <cell r="CDN12">
            <v>2.4</v>
          </cell>
          <cell r="CDO12">
            <v>2.4</v>
          </cell>
          <cell r="CDP12">
            <v>2.4</v>
          </cell>
          <cell r="CDQ12">
            <v>2.4</v>
          </cell>
          <cell r="CDR12">
            <v>2.4</v>
          </cell>
          <cell r="CDS12">
            <v>2.4</v>
          </cell>
          <cell r="CDT12">
            <v>2.4</v>
          </cell>
          <cell r="CDU12">
            <v>2.4</v>
          </cell>
          <cell r="CDV12">
            <v>2.4</v>
          </cell>
          <cell r="CDW12">
            <v>2.4</v>
          </cell>
          <cell r="CDX12">
            <v>2.4</v>
          </cell>
          <cell r="CDY12">
            <v>2.4</v>
          </cell>
          <cell r="CDZ12">
            <v>2.4</v>
          </cell>
          <cell r="CEA12">
            <v>2.4</v>
          </cell>
          <cell r="CEB12">
            <v>2.4</v>
          </cell>
          <cell r="CEC12">
            <v>2.4</v>
          </cell>
          <cell r="CED12">
            <v>2.4</v>
          </cell>
          <cell r="CEE12">
            <v>2.4</v>
          </cell>
          <cell r="CEF12">
            <v>2.4</v>
          </cell>
          <cell r="CEG12">
            <v>2.4</v>
          </cell>
          <cell r="CEH12">
            <v>2.4</v>
          </cell>
          <cell r="CEI12">
            <v>2.4</v>
          </cell>
          <cell r="CEJ12">
            <v>2.4</v>
          </cell>
          <cell r="CEK12">
            <v>2.4</v>
          </cell>
          <cell r="CEL12">
            <v>2.4</v>
          </cell>
          <cell r="CEM12">
            <v>2.4</v>
          </cell>
          <cell r="CEN12">
            <v>2.4</v>
          </cell>
          <cell r="CEO12">
            <v>2.4</v>
          </cell>
          <cell r="CEP12">
            <v>2.4</v>
          </cell>
          <cell r="CEQ12">
            <v>2.4</v>
          </cell>
          <cell r="CER12">
            <v>2.4</v>
          </cell>
          <cell r="CES12">
            <v>2.4</v>
          </cell>
          <cell r="CET12">
            <v>2.4</v>
          </cell>
          <cell r="CEU12">
            <v>2.4</v>
          </cell>
          <cell r="CEV12">
            <v>2.4</v>
          </cell>
          <cell r="CEW12">
            <v>2.4</v>
          </cell>
          <cell r="CEX12">
            <v>2.4</v>
          </cell>
          <cell r="CEY12">
            <v>2.4</v>
          </cell>
          <cell r="CEZ12">
            <v>2.4</v>
          </cell>
          <cell r="CFA12">
            <v>2.4</v>
          </cell>
          <cell r="CFB12">
            <v>2.4</v>
          </cell>
          <cell r="CFC12">
            <v>2.4</v>
          </cell>
          <cell r="CFD12">
            <v>2.4</v>
          </cell>
          <cell r="CFE12">
            <v>2.4</v>
          </cell>
          <cell r="CFF12">
            <v>2.4</v>
          </cell>
          <cell r="CFG12">
            <v>2.4</v>
          </cell>
          <cell r="CFH12">
            <v>2.4</v>
          </cell>
          <cell r="CFI12">
            <v>2.4</v>
          </cell>
          <cell r="CFJ12">
            <v>2.4</v>
          </cell>
          <cell r="CFK12">
            <v>2.4</v>
          </cell>
          <cell r="CFL12">
            <v>2.4</v>
          </cell>
          <cell r="CFM12">
            <v>2.4</v>
          </cell>
          <cell r="CFN12">
            <v>2.4</v>
          </cell>
          <cell r="CFO12">
            <v>2.4</v>
          </cell>
          <cell r="CFP12">
            <v>2.4</v>
          </cell>
          <cell r="CFQ12">
            <v>2.4</v>
          </cell>
          <cell r="CFR12">
            <v>2.4</v>
          </cell>
          <cell r="CFS12">
            <v>2.4</v>
          </cell>
          <cell r="CFT12">
            <v>2.4</v>
          </cell>
          <cell r="CFU12">
            <v>2.4</v>
          </cell>
          <cell r="CFV12">
            <v>2.4</v>
          </cell>
          <cell r="CFW12">
            <v>2.4</v>
          </cell>
          <cell r="CFX12">
            <v>2.4</v>
          </cell>
          <cell r="CFY12">
            <v>2.4</v>
          </cell>
          <cell r="CFZ12">
            <v>2.4</v>
          </cell>
          <cell r="CGA12">
            <v>2.4</v>
          </cell>
          <cell r="CGB12">
            <v>2.4</v>
          </cell>
          <cell r="CGC12">
            <v>2.4</v>
          </cell>
          <cell r="CGD12">
            <v>2.4</v>
          </cell>
          <cell r="CGE12">
            <v>2.4</v>
          </cell>
          <cell r="CGF12">
            <v>2.4</v>
          </cell>
          <cell r="CGG12">
            <v>2.4</v>
          </cell>
          <cell r="CGH12">
            <v>2.4</v>
          </cell>
          <cell r="CGI12">
            <v>2.4</v>
          </cell>
          <cell r="CGJ12">
            <v>2.4</v>
          </cell>
          <cell r="CGK12">
            <v>2.4</v>
          </cell>
          <cell r="CGL12">
            <v>2.4</v>
          </cell>
          <cell r="CGM12">
            <v>2.4</v>
          </cell>
          <cell r="CGN12">
            <v>2.4</v>
          </cell>
          <cell r="CGO12">
            <v>2.4</v>
          </cell>
          <cell r="CGP12">
            <v>2.4</v>
          </cell>
          <cell r="CGQ12">
            <v>2.4</v>
          </cell>
          <cell r="CGR12">
            <v>2.4</v>
          </cell>
          <cell r="CGS12">
            <v>2.4</v>
          </cell>
          <cell r="CGT12">
            <v>2.4</v>
          </cell>
          <cell r="CGU12">
            <v>2.4</v>
          </cell>
          <cell r="CGV12">
            <v>2.4</v>
          </cell>
          <cell r="CGW12">
            <v>2.4</v>
          </cell>
          <cell r="CGX12">
            <v>2.4</v>
          </cell>
          <cell r="CGY12">
            <v>2.4</v>
          </cell>
          <cell r="CGZ12">
            <v>2.4</v>
          </cell>
          <cell r="CHA12">
            <v>2.4</v>
          </cell>
          <cell r="CHB12">
            <v>2.4</v>
          </cell>
          <cell r="CHC12">
            <v>2.4</v>
          </cell>
          <cell r="CHD12">
            <v>2.4</v>
          </cell>
          <cell r="CHE12">
            <v>2.4</v>
          </cell>
          <cell r="CHF12">
            <v>2.4</v>
          </cell>
          <cell r="CHG12">
            <v>2.4</v>
          </cell>
          <cell r="CHH12">
            <v>2.4</v>
          </cell>
          <cell r="CHI12">
            <v>2.4</v>
          </cell>
          <cell r="CHJ12">
            <v>2.4</v>
          </cell>
          <cell r="CHK12">
            <v>2.4</v>
          </cell>
          <cell r="CHL12">
            <v>2.4</v>
          </cell>
          <cell r="CHM12">
            <v>2.4</v>
          </cell>
          <cell r="CHN12">
            <v>2.4</v>
          </cell>
          <cell r="CHO12">
            <v>2.4</v>
          </cell>
          <cell r="CHP12">
            <v>2.4</v>
          </cell>
          <cell r="CHQ12">
            <v>2.4</v>
          </cell>
          <cell r="CHR12">
            <v>2.4</v>
          </cell>
          <cell r="CHS12">
            <v>2.4</v>
          </cell>
          <cell r="CHT12">
            <v>2.4</v>
          </cell>
          <cell r="CHU12">
            <v>2.4</v>
          </cell>
          <cell r="CHV12">
            <v>2.4</v>
          </cell>
          <cell r="CHW12">
            <v>2.4</v>
          </cell>
          <cell r="CHX12">
            <v>2.4</v>
          </cell>
          <cell r="CHY12">
            <v>2.4</v>
          </cell>
          <cell r="CHZ12">
            <v>2.4</v>
          </cell>
          <cell r="CIA12">
            <v>2.4</v>
          </cell>
          <cell r="CIB12">
            <v>2.4</v>
          </cell>
          <cell r="CIC12">
            <v>2.4</v>
          </cell>
          <cell r="CID12">
            <v>2.4</v>
          </cell>
          <cell r="CIE12">
            <v>2.4</v>
          </cell>
          <cell r="CIF12">
            <v>2.4</v>
          </cell>
          <cell r="CIG12">
            <v>2.4</v>
          </cell>
          <cell r="CIH12">
            <v>2.4</v>
          </cell>
          <cell r="CII12">
            <v>2.4</v>
          </cell>
          <cell r="CIJ12">
            <v>2.4</v>
          </cell>
          <cell r="CIK12">
            <v>2.4</v>
          </cell>
          <cell r="CIL12">
            <v>2.4</v>
          </cell>
          <cell r="CIM12">
            <v>2.4</v>
          </cell>
          <cell r="CIN12">
            <v>2.4</v>
          </cell>
          <cell r="CIO12">
            <v>2.4</v>
          </cell>
          <cell r="CIP12">
            <v>2.4</v>
          </cell>
          <cell r="CIQ12">
            <v>2.4</v>
          </cell>
          <cell r="CIR12">
            <v>2.4</v>
          </cell>
          <cell r="CIS12">
            <v>2.4</v>
          </cell>
          <cell r="CIT12">
            <v>2.4</v>
          </cell>
          <cell r="CIU12">
            <v>2.4</v>
          </cell>
          <cell r="CIV12">
            <v>2.4</v>
          </cell>
          <cell r="CIW12">
            <v>2.4</v>
          </cell>
          <cell r="CIX12">
            <v>2.4</v>
          </cell>
          <cell r="CIY12">
            <v>2.4</v>
          </cell>
          <cell r="CIZ12">
            <v>2.4</v>
          </cell>
          <cell r="CJA12">
            <v>2.4</v>
          </cell>
          <cell r="CJB12">
            <v>2.4</v>
          </cell>
          <cell r="CJC12">
            <v>2.4</v>
          </cell>
          <cell r="CJD12">
            <v>2.4</v>
          </cell>
          <cell r="CJE12">
            <v>2.4</v>
          </cell>
          <cell r="CJF12">
            <v>2.4</v>
          </cell>
          <cell r="CJG12">
            <v>2.4</v>
          </cell>
          <cell r="CJH12">
            <v>2.4</v>
          </cell>
          <cell r="CJI12">
            <v>2.4</v>
          </cell>
          <cell r="CJJ12">
            <v>2.4</v>
          </cell>
          <cell r="CJK12">
            <v>2.4</v>
          </cell>
          <cell r="CJL12">
            <v>2.4</v>
          </cell>
          <cell r="CJM12">
            <v>2.4</v>
          </cell>
          <cell r="CJN12">
            <v>2.4</v>
          </cell>
          <cell r="CJO12">
            <v>2.4</v>
          </cell>
          <cell r="CJP12">
            <v>2.4</v>
          </cell>
          <cell r="CJQ12">
            <v>2.4</v>
          </cell>
          <cell r="CJR12">
            <v>2.4</v>
          </cell>
          <cell r="CJS12">
            <v>2.4</v>
          </cell>
          <cell r="CJT12">
            <v>2.4</v>
          </cell>
          <cell r="CJU12">
            <v>2.4</v>
          </cell>
          <cell r="CJV12">
            <v>2.4</v>
          </cell>
          <cell r="CJW12">
            <v>2.4</v>
          </cell>
          <cell r="CJX12">
            <v>2.4</v>
          </cell>
          <cell r="CJY12">
            <v>2.4</v>
          </cell>
          <cell r="CJZ12">
            <v>2.4</v>
          </cell>
          <cell r="CKA12">
            <v>2.4</v>
          </cell>
          <cell r="CKB12">
            <v>2.4</v>
          </cell>
          <cell r="CKC12">
            <v>2.4</v>
          </cell>
          <cell r="CKD12">
            <v>2.4</v>
          </cell>
          <cell r="CKE12">
            <v>2.4</v>
          </cell>
          <cell r="CKF12">
            <v>2.4</v>
          </cell>
          <cell r="CKG12">
            <v>2.4</v>
          </cell>
          <cell r="CKH12">
            <v>2.4</v>
          </cell>
          <cell r="CKI12">
            <v>2.4</v>
          </cell>
          <cell r="CKJ12">
            <v>2.4</v>
          </cell>
          <cell r="CKK12">
            <v>2.4</v>
          </cell>
          <cell r="CKL12">
            <v>2.4</v>
          </cell>
          <cell r="CKM12">
            <v>2.4</v>
          </cell>
          <cell r="CKN12">
            <v>2.4</v>
          </cell>
          <cell r="CKO12">
            <v>2.4</v>
          </cell>
          <cell r="CKP12">
            <v>2.4</v>
          </cell>
          <cell r="CKQ12">
            <v>2.4</v>
          </cell>
          <cell r="CKR12">
            <v>2.5</v>
          </cell>
          <cell r="CKS12">
            <v>2.5</v>
          </cell>
          <cell r="CKT12">
            <v>2.5</v>
          </cell>
          <cell r="CKU12">
            <v>2.5</v>
          </cell>
          <cell r="CKV12">
            <v>2.5</v>
          </cell>
          <cell r="CKW12">
            <v>2.5</v>
          </cell>
          <cell r="CKX12">
            <v>2.5</v>
          </cell>
          <cell r="CKY12">
            <v>2.5</v>
          </cell>
          <cell r="CKZ12">
            <v>2.5</v>
          </cell>
          <cell r="CLA12">
            <v>2.5</v>
          </cell>
          <cell r="CLB12">
            <v>2.5</v>
          </cell>
          <cell r="CLC12">
            <v>2.5</v>
          </cell>
          <cell r="CLD12">
            <v>2.5</v>
          </cell>
          <cell r="CLE12">
            <v>2.5</v>
          </cell>
          <cell r="CLF12">
            <v>2.5</v>
          </cell>
          <cell r="CLG12">
            <v>2.5</v>
          </cell>
          <cell r="CLH12">
            <v>2.5</v>
          </cell>
          <cell r="CLI12">
            <v>2.5</v>
          </cell>
          <cell r="CLJ12">
            <v>2.5</v>
          </cell>
          <cell r="CLK12">
            <v>2.5</v>
          </cell>
          <cell r="CLL12">
            <v>2.5</v>
          </cell>
          <cell r="CLM12">
            <v>2.5</v>
          </cell>
          <cell r="CLN12">
            <v>2.5</v>
          </cell>
          <cell r="CLO12">
            <v>2.5</v>
          </cell>
          <cell r="CLP12">
            <v>2.5</v>
          </cell>
          <cell r="CLQ12">
            <v>2.5</v>
          </cell>
          <cell r="CLR12">
            <v>2.5</v>
          </cell>
          <cell r="CLS12">
            <v>2.5</v>
          </cell>
          <cell r="CLT12">
            <v>2.5</v>
          </cell>
          <cell r="CLU12">
            <v>2.5</v>
          </cell>
          <cell r="CLV12">
            <v>2.5</v>
          </cell>
          <cell r="CLW12">
            <v>2.5</v>
          </cell>
          <cell r="CLX12">
            <v>2.5</v>
          </cell>
          <cell r="CLY12">
            <v>2.5</v>
          </cell>
          <cell r="CLZ12">
            <v>2.5</v>
          </cell>
          <cell r="CMA12">
            <v>2.5</v>
          </cell>
          <cell r="CMB12">
            <v>2.5</v>
          </cell>
          <cell r="CMC12">
            <v>2.5</v>
          </cell>
          <cell r="CMD12">
            <v>2.5</v>
          </cell>
          <cell r="CME12">
            <v>2.5</v>
          </cell>
          <cell r="CMF12">
            <v>2.5</v>
          </cell>
          <cell r="CMG12">
            <v>2.5</v>
          </cell>
          <cell r="CMH12">
            <v>2.5</v>
          </cell>
          <cell r="CMI12">
            <v>2.5</v>
          </cell>
          <cell r="CMJ12">
            <v>2.5</v>
          </cell>
          <cell r="CMK12">
            <v>2.5</v>
          </cell>
          <cell r="CML12">
            <v>2.5</v>
          </cell>
          <cell r="CMM12">
            <v>2.5</v>
          </cell>
          <cell r="CMN12">
            <v>2.7</v>
          </cell>
          <cell r="CMO12">
            <v>2.7</v>
          </cell>
          <cell r="CMP12">
            <v>2.7</v>
          </cell>
          <cell r="CMQ12">
            <v>2.7</v>
          </cell>
          <cell r="CMR12">
            <v>2.7</v>
          </cell>
          <cell r="CMS12">
            <v>2.7</v>
          </cell>
          <cell r="CMT12">
            <v>2.7</v>
          </cell>
          <cell r="CMU12">
            <v>2.7</v>
          </cell>
          <cell r="CMV12">
            <v>2.7</v>
          </cell>
          <cell r="CMW12">
            <v>2.7</v>
          </cell>
          <cell r="CMX12">
            <v>2.7</v>
          </cell>
          <cell r="CMY12">
            <v>2.7</v>
          </cell>
          <cell r="CMZ12">
            <v>2.7</v>
          </cell>
          <cell r="CNA12">
            <v>2.7</v>
          </cell>
          <cell r="CNB12">
            <v>2.7</v>
          </cell>
          <cell r="CNC12">
            <v>2.7</v>
          </cell>
          <cell r="CND12">
            <v>2.7</v>
          </cell>
          <cell r="CNE12">
            <v>2.7</v>
          </cell>
          <cell r="CNF12">
            <v>2.7</v>
          </cell>
          <cell r="CNG12">
            <v>2.7</v>
          </cell>
          <cell r="CNH12">
            <v>2.7</v>
          </cell>
          <cell r="CNI12">
            <v>2.7</v>
          </cell>
          <cell r="CNJ12">
            <v>2.7</v>
          </cell>
          <cell r="CNK12">
            <v>2.7</v>
          </cell>
          <cell r="CNL12">
            <v>3</v>
          </cell>
          <cell r="CNM12">
            <v>3</v>
          </cell>
          <cell r="CNN12">
            <v>3</v>
          </cell>
          <cell r="CNO12">
            <v>3</v>
          </cell>
          <cell r="CNP12">
            <v>3</v>
          </cell>
          <cell r="CNQ12">
            <v>3</v>
          </cell>
          <cell r="CNR12">
            <v>3</v>
          </cell>
          <cell r="CNS12">
            <v>3</v>
          </cell>
          <cell r="CNT12">
            <v>3</v>
          </cell>
          <cell r="CNU12">
            <v>3</v>
          </cell>
          <cell r="CNV12">
            <v>3</v>
          </cell>
          <cell r="CNW12">
            <v>3</v>
          </cell>
          <cell r="CNX12">
            <v>3</v>
          </cell>
          <cell r="CNY12">
            <v>3</v>
          </cell>
          <cell r="CNZ12">
            <v>3</v>
          </cell>
          <cell r="COA12">
            <v>3</v>
          </cell>
          <cell r="COB12">
            <v>3</v>
          </cell>
          <cell r="COC12">
            <v>3</v>
          </cell>
          <cell r="COD12">
            <v>3</v>
          </cell>
          <cell r="COE12">
            <v>3</v>
          </cell>
          <cell r="COF12">
            <v>3</v>
          </cell>
          <cell r="COG12">
            <v>3</v>
          </cell>
          <cell r="COH12">
            <v>3</v>
          </cell>
          <cell r="COI12">
            <v>3</v>
          </cell>
          <cell r="COJ12">
            <v>3.3</v>
          </cell>
          <cell r="COK12">
            <v>3.3</v>
          </cell>
          <cell r="COL12">
            <v>3.3</v>
          </cell>
          <cell r="COM12">
            <v>3.3</v>
          </cell>
          <cell r="CON12">
            <v>3.3</v>
          </cell>
          <cell r="COO12">
            <v>3.3</v>
          </cell>
          <cell r="COP12">
            <v>3.3</v>
          </cell>
          <cell r="COQ12">
            <v>3.3</v>
          </cell>
          <cell r="COR12">
            <v>3.3</v>
          </cell>
          <cell r="COS12">
            <v>3.3</v>
          </cell>
          <cell r="COT12">
            <v>3.3</v>
          </cell>
          <cell r="COU12">
            <v>3.3</v>
          </cell>
          <cell r="COV12">
            <v>3.3</v>
          </cell>
          <cell r="COW12">
            <v>3.3</v>
          </cell>
          <cell r="COX12">
            <v>3.3</v>
          </cell>
          <cell r="COY12">
            <v>3.3</v>
          </cell>
          <cell r="COZ12">
            <v>3.3</v>
          </cell>
          <cell r="CPA12">
            <v>3.3</v>
          </cell>
          <cell r="CPB12">
            <v>3.3</v>
          </cell>
          <cell r="CPC12">
            <v>3.3</v>
          </cell>
          <cell r="CPD12">
            <v>3.3</v>
          </cell>
          <cell r="CPE12">
            <v>3.3</v>
          </cell>
          <cell r="CPF12">
            <v>3.3</v>
          </cell>
          <cell r="CPG12">
            <v>3.3</v>
          </cell>
          <cell r="CPH12">
            <v>3.6</v>
          </cell>
          <cell r="CPI12">
            <v>3.6</v>
          </cell>
          <cell r="CPJ12">
            <v>3.6</v>
          </cell>
          <cell r="CPK12">
            <v>3.6</v>
          </cell>
          <cell r="CPL12">
            <v>3.6</v>
          </cell>
          <cell r="CPM12">
            <v>3.6</v>
          </cell>
          <cell r="CPN12">
            <v>3.6</v>
          </cell>
          <cell r="CPO12">
            <v>3.6</v>
          </cell>
          <cell r="CPP12">
            <v>3.6</v>
          </cell>
          <cell r="CPQ12">
            <v>3.6</v>
          </cell>
          <cell r="CPR12">
            <v>3.6</v>
          </cell>
          <cell r="CPS12">
            <v>3.6</v>
          </cell>
          <cell r="CPT12">
            <v>3.6</v>
          </cell>
          <cell r="CPU12">
            <v>3.6</v>
          </cell>
          <cell r="CPV12">
            <v>3.6</v>
          </cell>
          <cell r="CPW12">
            <v>3.6</v>
          </cell>
          <cell r="CPX12">
            <v>3.6</v>
          </cell>
          <cell r="CPY12">
            <v>3.6</v>
          </cell>
          <cell r="CPZ12">
            <v>3.6</v>
          </cell>
          <cell r="CQA12">
            <v>3.6</v>
          </cell>
          <cell r="CQB12">
            <v>3.6</v>
          </cell>
          <cell r="CQC12">
            <v>3.6</v>
          </cell>
          <cell r="CQD12">
            <v>3.6</v>
          </cell>
          <cell r="CQE12">
            <v>3.6</v>
          </cell>
          <cell r="CQF12">
            <v>4</v>
          </cell>
          <cell r="CQG12">
            <v>4</v>
          </cell>
          <cell r="CQH12">
            <v>4</v>
          </cell>
          <cell r="CQI12">
            <v>4</v>
          </cell>
          <cell r="CQJ12">
            <v>4</v>
          </cell>
          <cell r="CQK12">
            <v>4</v>
          </cell>
          <cell r="CQL12">
            <v>4</v>
          </cell>
          <cell r="CQM12">
            <v>4</v>
          </cell>
          <cell r="CQN12">
            <v>4</v>
          </cell>
          <cell r="CQO12">
            <v>4</v>
          </cell>
          <cell r="CQP12">
            <v>4</v>
          </cell>
          <cell r="CQQ12">
            <v>4</v>
          </cell>
          <cell r="CQR12">
            <v>4</v>
          </cell>
          <cell r="CQS12">
            <v>4</v>
          </cell>
          <cell r="CQT12">
            <v>4</v>
          </cell>
          <cell r="CQU12">
            <v>4</v>
          </cell>
          <cell r="CQV12">
            <v>4</v>
          </cell>
          <cell r="CQW12">
            <v>4</v>
          </cell>
          <cell r="CQX12">
            <v>4</v>
          </cell>
          <cell r="CQY12">
            <v>4</v>
          </cell>
          <cell r="CQZ12">
            <v>4</v>
          </cell>
          <cell r="CRA12">
            <v>4</v>
          </cell>
          <cell r="CRB12">
            <v>4</v>
          </cell>
          <cell r="CRC12">
            <v>4</v>
          </cell>
          <cell r="CRD12">
            <v>4.5</v>
          </cell>
          <cell r="CRE12">
            <v>4.5</v>
          </cell>
          <cell r="CRF12">
            <v>4.5</v>
          </cell>
          <cell r="CRG12">
            <v>4.5</v>
          </cell>
          <cell r="CRH12">
            <v>4.5</v>
          </cell>
          <cell r="CRI12">
            <v>4.5</v>
          </cell>
          <cell r="CRJ12">
            <v>4.5</v>
          </cell>
          <cell r="CRK12">
            <v>4.5</v>
          </cell>
          <cell r="CRL12">
            <v>4.5</v>
          </cell>
          <cell r="CRM12">
            <v>4.5</v>
          </cell>
          <cell r="CRN12">
            <v>4.5</v>
          </cell>
          <cell r="CRO12">
            <v>4.5</v>
          </cell>
          <cell r="CRP12">
            <v>4.5</v>
          </cell>
          <cell r="CRQ12">
            <v>4.5</v>
          </cell>
          <cell r="CRR12">
            <v>4.5</v>
          </cell>
          <cell r="CRS12">
            <v>4.5</v>
          </cell>
          <cell r="CRT12">
            <v>4.5</v>
          </cell>
          <cell r="CRU12">
            <v>4.5</v>
          </cell>
          <cell r="CRV12">
            <v>4.5</v>
          </cell>
          <cell r="CRW12">
            <v>4.5</v>
          </cell>
          <cell r="CRX12">
            <v>4.5</v>
          </cell>
          <cell r="CRY12">
            <v>4.5</v>
          </cell>
          <cell r="CRZ12">
            <v>4.5</v>
          </cell>
          <cell r="CSA12">
            <v>4.5</v>
          </cell>
          <cell r="CSB12">
            <v>4.9000000000000004</v>
          </cell>
          <cell r="CSC12">
            <v>4.9000000000000004</v>
          </cell>
          <cell r="CSD12">
            <v>4.9000000000000004</v>
          </cell>
          <cell r="CSE12">
            <v>4.9000000000000004</v>
          </cell>
          <cell r="CSF12">
            <v>4.9000000000000004</v>
          </cell>
          <cell r="CSG12">
            <v>4.9000000000000004</v>
          </cell>
          <cell r="CSH12">
            <v>4.9000000000000004</v>
          </cell>
          <cell r="CSI12">
            <v>4.9000000000000004</v>
          </cell>
          <cell r="CSJ12">
            <v>4.9000000000000004</v>
          </cell>
          <cell r="CSK12">
            <v>4.9000000000000004</v>
          </cell>
          <cell r="CSL12">
            <v>4.9000000000000004</v>
          </cell>
          <cell r="CSM12">
            <v>4.9000000000000004</v>
          </cell>
          <cell r="CSN12">
            <v>4.9000000000000004</v>
          </cell>
          <cell r="CSO12">
            <v>4.9000000000000004</v>
          </cell>
          <cell r="CSP12">
            <v>4.9000000000000004</v>
          </cell>
          <cell r="CSQ12">
            <v>4.9000000000000004</v>
          </cell>
          <cell r="CSR12">
            <v>4.9000000000000004</v>
          </cell>
          <cell r="CSS12">
            <v>4.9000000000000004</v>
          </cell>
          <cell r="CST12">
            <v>4.9000000000000004</v>
          </cell>
          <cell r="CSU12">
            <v>4.9000000000000004</v>
          </cell>
          <cell r="CSV12">
            <v>4.9000000000000004</v>
          </cell>
          <cell r="CSW12">
            <v>4.9000000000000004</v>
          </cell>
          <cell r="CSX12">
            <v>4.9000000000000004</v>
          </cell>
          <cell r="CSY12">
            <v>4.9000000000000004</v>
          </cell>
          <cell r="CSZ12">
            <v>5.3</v>
          </cell>
          <cell r="CTA12">
            <v>5.3</v>
          </cell>
          <cell r="CTB12">
            <v>5.3</v>
          </cell>
          <cell r="CTC12">
            <v>5.3</v>
          </cell>
          <cell r="CTD12">
            <v>5.3</v>
          </cell>
          <cell r="CTE12">
            <v>5.3</v>
          </cell>
          <cell r="CTF12">
            <v>5.3</v>
          </cell>
          <cell r="CTG12">
            <v>5.3</v>
          </cell>
          <cell r="CTH12">
            <v>5.3</v>
          </cell>
          <cell r="CTI12">
            <v>5.3</v>
          </cell>
          <cell r="CTJ12">
            <v>5.3</v>
          </cell>
          <cell r="CTK12">
            <v>5.3</v>
          </cell>
          <cell r="CTL12">
            <v>5.3</v>
          </cell>
          <cell r="CTM12">
            <v>5.3</v>
          </cell>
          <cell r="CTN12">
            <v>5.3</v>
          </cell>
          <cell r="CTO12">
            <v>5.3</v>
          </cell>
          <cell r="CTP12">
            <v>5.3</v>
          </cell>
          <cell r="CTQ12">
            <v>5.3</v>
          </cell>
          <cell r="CTR12">
            <v>5.3</v>
          </cell>
          <cell r="CTS12">
            <v>5.3</v>
          </cell>
          <cell r="CTT12">
            <v>5.3</v>
          </cell>
          <cell r="CTU12">
            <v>5.3</v>
          </cell>
          <cell r="CTV12">
            <v>5.3</v>
          </cell>
          <cell r="CTW12">
            <v>5.3</v>
          </cell>
          <cell r="CTX12">
            <v>5.5</v>
          </cell>
          <cell r="CTY12">
            <v>5.5</v>
          </cell>
          <cell r="CTZ12">
            <v>5.5</v>
          </cell>
          <cell r="CUA12">
            <v>5.5</v>
          </cell>
          <cell r="CUB12">
            <v>5.5</v>
          </cell>
          <cell r="CUC12">
            <v>5.5</v>
          </cell>
          <cell r="CUD12">
            <v>5.5</v>
          </cell>
          <cell r="CUE12">
            <v>5.5</v>
          </cell>
          <cell r="CUF12">
            <v>5.5</v>
          </cell>
          <cell r="CUG12">
            <v>5.5</v>
          </cell>
          <cell r="CUH12">
            <v>5.5</v>
          </cell>
          <cell r="CUI12">
            <v>5.5</v>
          </cell>
          <cell r="CUJ12">
            <v>5.5</v>
          </cell>
          <cell r="CUK12">
            <v>5.5</v>
          </cell>
          <cell r="CUL12">
            <v>5.5</v>
          </cell>
          <cell r="CUM12">
            <v>5.5</v>
          </cell>
          <cell r="CUN12">
            <v>5.5</v>
          </cell>
          <cell r="CUO12">
            <v>5.5</v>
          </cell>
          <cell r="CUP12">
            <v>5.5</v>
          </cell>
          <cell r="CUQ12">
            <v>5.5</v>
          </cell>
          <cell r="CUR12">
            <v>5.5</v>
          </cell>
          <cell r="CUS12">
            <v>5.5</v>
          </cell>
          <cell r="CUT12">
            <v>5.5</v>
          </cell>
          <cell r="CUU12">
            <v>5.5</v>
          </cell>
          <cell r="CUV12">
            <v>5.6</v>
          </cell>
          <cell r="CUW12">
            <v>5.6</v>
          </cell>
          <cell r="CUX12">
            <v>5.6</v>
          </cell>
          <cell r="CUY12">
            <v>5.6</v>
          </cell>
          <cell r="CUZ12">
            <v>5.6</v>
          </cell>
          <cell r="CVA12">
            <v>5.6</v>
          </cell>
          <cell r="CVB12">
            <v>5.6</v>
          </cell>
          <cell r="CVC12">
            <v>5.6</v>
          </cell>
          <cell r="CVD12">
            <v>5.6</v>
          </cell>
          <cell r="CVE12">
            <v>5.6</v>
          </cell>
          <cell r="CVF12">
            <v>5.6</v>
          </cell>
          <cell r="CVG12">
            <v>5.6</v>
          </cell>
          <cell r="CVH12">
            <v>5.6</v>
          </cell>
          <cell r="CVI12">
            <v>5.6</v>
          </cell>
          <cell r="CVJ12">
            <v>5.6</v>
          </cell>
          <cell r="CVK12">
            <v>5.6</v>
          </cell>
          <cell r="CVL12">
            <v>5.6</v>
          </cell>
          <cell r="CVM12">
            <v>5.6</v>
          </cell>
          <cell r="CVN12">
            <v>5.6</v>
          </cell>
          <cell r="CVO12">
            <v>5.6</v>
          </cell>
          <cell r="CVP12">
            <v>5.6</v>
          </cell>
          <cell r="CVQ12">
            <v>5.6</v>
          </cell>
          <cell r="CVR12">
            <v>5.6</v>
          </cell>
          <cell r="CVS12">
            <v>5.6</v>
          </cell>
          <cell r="CVT12">
            <v>5.8</v>
          </cell>
          <cell r="CVU12">
            <v>5.8</v>
          </cell>
          <cell r="CVV12">
            <v>5.8</v>
          </cell>
          <cell r="CVW12">
            <v>5.8</v>
          </cell>
          <cell r="CVX12">
            <v>5.8</v>
          </cell>
          <cell r="CVY12">
            <v>5.8</v>
          </cell>
          <cell r="CVZ12">
            <v>5.8</v>
          </cell>
          <cell r="CWA12">
            <v>5.8</v>
          </cell>
          <cell r="CWB12">
            <v>5.8</v>
          </cell>
          <cell r="CWC12">
            <v>5.8</v>
          </cell>
          <cell r="CWD12">
            <v>5.8</v>
          </cell>
          <cell r="CWE12">
            <v>5.8</v>
          </cell>
          <cell r="CWF12">
            <v>5.8</v>
          </cell>
          <cell r="CWG12">
            <v>5.8</v>
          </cell>
          <cell r="CWH12">
            <v>5.8</v>
          </cell>
          <cell r="CWI12">
            <v>5.8</v>
          </cell>
          <cell r="CWJ12">
            <v>5.8</v>
          </cell>
          <cell r="CWK12">
            <v>5.8</v>
          </cell>
          <cell r="CWL12">
            <v>5.8</v>
          </cell>
          <cell r="CWM12">
            <v>5.8</v>
          </cell>
          <cell r="CWN12">
            <v>5.8</v>
          </cell>
          <cell r="CWO12">
            <v>5.8</v>
          </cell>
          <cell r="CWP12">
            <v>5.8</v>
          </cell>
          <cell r="CWQ12">
            <v>5.8</v>
          </cell>
          <cell r="CWR12">
            <v>5.9</v>
          </cell>
          <cell r="CWS12">
            <v>5.9</v>
          </cell>
          <cell r="CWT12">
            <v>5.9</v>
          </cell>
          <cell r="CWU12">
            <v>5.9</v>
          </cell>
          <cell r="CWV12">
            <v>5.9</v>
          </cell>
          <cell r="CWW12">
            <v>5.9</v>
          </cell>
          <cell r="CWX12">
            <v>5.9</v>
          </cell>
          <cell r="CWY12">
            <v>5.9</v>
          </cell>
          <cell r="CWZ12">
            <v>5.9</v>
          </cell>
          <cell r="CXA12">
            <v>5.9</v>
          </cell>
          <cell r="CXB12">
            <v>5.9</v>
          </cell>
          <cell r="CXC12">
            <v>5.9</v>
          </cell>
          <cell r="CXD12">
            <v>5.9</v>
          </cell>
          <cell r="CXE12">
            <v>5.9</v>
          </cell>
          <cell r="CXF12">
            <v>5.9</v>
          </cell>
          <cell r="CXG12">
            <v>5.9</v>
          </cell>
          <cell r="CXH12">
            <v>5.9</v>
          </cell>
          <cell r="CXI12">
            <v>5.9</v>
          </cell>
          <cell r="CXJ12">
            <v>5.9</v>
          </cell>
          <cell r="CXK12">
            <v>5.9</v>
          </cell>
          <cell r="CXL12">
            <v>5.9</v>
          </cell>
          <cell r="CXM12">
            <v>5.9</v>
          </cell>
          <cell r="CXN12">
            <v>5.9</v>
          </cell>
          <cell r="CXO12">
            <v>5.9</v>
          </cell>
          <cell r="CXP12">
            <v>6</v>
          </cell>
          <cell r="CXQ12">
            <v>6</v>
          </cell>
          <cell r="CXR12">
            <v>6</v>
          </cell>
          <cell r="CXS12">
            <v>6</v>
          </cell>
          <cell r="CXT12">
            <v>6</v>
          </cell>
          <cell r="CXU12">
            <v>6</v>
          </cell>
          <cell r="CXV12">
            <v>6</v>
          </cell>
          <cell r="CXW12">
            <v>6</v>
          </cell>
          <cell r="CXX12">
            <v>6</v>
          </cell>
          <cell r="CXY12">
            <v>6</v>
          </cell>
          <cell r="CXZ12">
            <v>6</v>
          </cell>
          <cell r="CYA12">
            <v>6</v>
          </cell>
          <cell r="CYB12">
            <v>6</v>
          </cell>
          <cell r="CYC12">
            <v>6</v>
          </cell>
          <cell r="CYD12">
            <v>6</v>
          </cell>
          <cell r="CYE12">
            <v>6</v>
          </cell>
          <cell r="CYF12">
            <v>6</v>
          </cell>
          <cell r="CYG12">
            <v>6</v>
          </cell>
          <cell r="CYH12">
            <v>6</v>
          </cell>
          <cell r="CYI12">
            <v>6</v>
          </cell>
          <cell r="CYJ12">
            <v>6</v>
          </cell>
          <cell r="CYK12">
            <v>6</v>
          </cell>
          <cell r="CYL12">
            <v>6</v>
          </cell>
          <cell r="CYM12">
            <v>6</v>
          </cell>
          <cell r="CYN12">
            <v>6.1</v>
          </cell>
          <cell r="CYO12">
            <v>6.1</v>
          </cell>
          <cell r="CYP12">
            <v>6.1</v>
          </cell>
          <cell r="CYQ12">
            <v>6.1</v>
          </cell>
          <cell r="CYR12">
            <v>6.1</v>
          </cell>
          <cell r="CYS12">
            <v>6.1</v>
          </cell>
          <cell r="CYT12">
            <v>6.1</v>
          </cell>
          <cell r="CYU12">
            <v>6.1</v>
          </cell>
          <cell r="CYV12">
            <v>6.1</v>
          </cell>
          <cell r="CYW12">
            <v>6.1</v>
          </cell>
          <cell r="CYX12">
            <v>6.1</v>
          </cell>
          <cell r="CYY12">
            <v>6.1</v>
          </cell>
          <cell r="CYZ12">
            <v>6.1</v>
          </cell>
          <cell r="CZA12">
            <v>6.1</v>
          </cell>
          <cell r="CZB12">
            <v>6.1</v>
          </cell>
          <cell r="CZC12">
            <v>6.1</v>
          </cell>
          <cell r="CZD12">
            <v>6.1</v>
          </cell>
          <cell r="CZE12">
            <v>6.1</v>
          </cell>
          <cell r="CZF12">
            <v>6.1</v>
          </cell>
          <cell r="CZG12">
            <v>6.1</v>
          </cell>
          <cell r="CZH12">
            <v>6.1</v>
          </cell>
          <cell r="CZI12">
            <v>6.1</v>
          </cell>
          <cell r="CZJ12">
            <v>6.1</v>
          </cell>
          <cell r="CZK12">
            <v>6.1</v>
          </cell>
          <cell r="CZL12">
            <v>6.2</v>
          </cell>
          <cell r="CZM12">
            <v>6.2</v>
          </cell>
          <cell r="CZN12">
            <v>6.2</v>
          </cell>
          <cell r="CZO12">
            <v>6.2</v>
          </cell>
          <cell r="CZP12">
            <v>6.2</v>
          </cell>
          <cell r="CZQ12">
            <v>6.2</v>
          </cell>
          <cell r="CZR12">
            <v>6.2</v>
          </cell>
          <cell r="CZS12">
            <v>6.2</v>
          </cell>
          <cell r="CZT12">
            <v>6.2</v>
          </cell>
          <cell r="CZU12">
            <v>6.2</v>
          </cell>
          <cell r="CZV12">
            <v>6.2</v>
          </cell>
          <cell r="CZW12">
            <v>6.2</v>
          </cell>
          <cell r="CZX12">
            <v>6.2</v>
          </cell>
          <cell r="CZY12">
            <v>6.2</v>
          </cell>
          <cell r="CZZ12">
            <v>6.2</v>
          </cell>
          <cell r="DAA12">
            <v>6.2</v>
          </cell>
          <cell r="DAB12">
            <v>6.2</v>
          </cell>
          <cell r="DAC12">
            <v>6.2</v>
          </cell>
          <cell r="DAD12">
            <v>6.2</v>
          </cell>
          <cell r="DAE12">
            <v>6.2</v>
          </cell>
          <cell r="DAF12">
            <v>6.2</v>
          </cell>
          <cell r="DAG12">
            <v>6.2</v>
          </cell>
          <cell r="DAH12">
            <v>6.2</v>
          </cell>
          <cell r="DAI12">
            <v>6.2</v>
          </cell>
          <cell r="DAJ12">
            <v>6.4</v>
          </cell>
          <cell r="DAK12">
            <v>6.4</v>
          </cell>
          <cell r="DAL12">
            <v>6.4</v>
          </cell>
          <cell r="DAM12">
            <v>6.4</v>
          </cell>
          <cell r="DAN12">
            <v>6.4</v>
          </cell>
          <cell r="DAO12">
            <v>6.4</v>
          </cell>
          <cell r="DAP12">
            <v>6.4</v>
          </cell>
          <cell r="DAQ12">
            <v>6.4</v>
          </cell>
          <cell r="DAR12">
            <v>6.4</v>
          </cell>
          <cell r="DAS12">
            <v>6.4</v>
          </cell>
          <cell r="DAT12">
            <v>6.4</v>
          </cell>
          <cell r="DAU12">
            <v>6.4</v>
          </cell>
          <cell r="DAV12">
            <v>6.4</v>
          </cell>
          <cell r="DAW12">
            <v>6.4</v>
          </cell>
          <cell r="DAX12">
            <v>6.4</v>
          </cell>
          <cell r="DAY12">
            <v>6.4</v>
          </cell>
          <cell r="DAZ12">
            <v>6.4</v>
          </cell>
          <cell r="DBA12">
            <v>6.4</v>
          </cell>
          <cell r="DBB12">
            <v>6.4</v>
          </cell>
          <cell r="DBC12">
            <v>6.4</v>
          </cell>
          <cell r="DBD12">
            <v>6.4</v>
          </cell>
          <cell r="DBE12">
            <v>6.4</v>
          </cell>
          <cell r="DBF12">
            <v>6.4</v>
          </cell>
          <cell r="DBG12">
            <v>6.4</v>
          </cell>
          <cell r="DBH12">
            <v>6.6</v>
          </cell>
          <cell r="DBI12">
            <v>6.6</v>
          </cell>
          <cell r="DBJ12">
            <v>6.6</v>
          </cell>
          <cell r="DBK12">
            <v>6.6</v>
          </cell>
          <cell r="DBL12">
            <v>6.6</v>
          </cell>
          <cell r="DBM12">
            <v>6.6</v>
          </cell>
          <cell r="DBN12">
            <v>6.6</v>
          </cell>
          <cell r="DBO12">
            <v>6.6</v>
          </cell>
          <cell r="DBP12">
            <v>6.6</v>
          </cell>
          <cell r="DBQ12">
            <v>6.6</v>
          </cell>
          <cell r="DBR12">
            <v>6.6</v>
          </cell>
          <cell r="DBS12">
            <v>6.6</v>
          </cell>
          <cell r="DBT12">
            <v>6.6</v>
          </cell>
          <cell r="DBU12">
            <v>6.6</v>
          </cell>
          <cell r="DBV12">
            <v>6.6</v>
          </cell>
          <cell r="DBW12">
            <v>6.6</v>
          </cell>
          <cell r="DBX12">
            <v>6.6</v>
          </cell>
          <cell r="DBY12">
            <v>6.6</v>
          </cell>
          <cell r="DBZ12">
            <v>6.6</v>
          </cell>
          <cell r="DCA12">
            <v>6.6</v>
          </cell>
          <cell r="DCB12">
            <v>6.6</v>
          </cell>
          <cell r="DCC12">
            <v>6.6</v>
          </cell>
          <cell r="DCD12">
            <v>6.6</v>
          </cell>
          <cell r="DCE12">
            <v>6.6</v>
          </cell>
          <cell r="DCF12">
            <v>6.8</v>
          </cell>
          <cell r="DCG12">
            <v>6.8</v>
          </cell>
          <cell r="DCH12">
            <v>6.8</v>
          </cell>
          <cell r="DCI12">
            <v>6.8</v>
          </cell>
          <cell r="DCJ12">
            <v>6.8</v>
          </cell>
          <cell r="DCK12">
            <v>6.8</v>
          </cell>
          <cell r="DCL12">
            <v>6.8</v>
          </cell>
          <cell r="DCM12">
            <v>6.8</v>
          </cell>
          <cell r="DCN12">
            <v>6.8</v>
          </cell>
          <cell r="DCO12">
            <v>6.8</v>
          </cell>
          <cell r="DCP12">
            <v>6.8</v>
          </cell>
          <cell r="DCQ12">
            <v>6.8</v>
          </cell>
          <cell r="DCR12">
            <v>6.8</v>
          </cell>
          <cell r="DCS12">
            <v>6.8</v>
          </cell>
          <cell r="DCT12">
            <v>6.8</v>
          </cell>
          <cell r="DCU12">
            <v>6.8</v>
          </cell>
          <cell r="DCV12">
            <v>6.8</v>
          </cell>
          <cell r="DCW12">
            <v>6.8</v>
          </cell>
          <cell r="DCX12">
            <v>6.8</v>
          </cell>
          <cell r="DCY12">
            <v>6.8</v>
          </cell>
          <cell r="DCZ12">
            <v>6.8</v>
          </cell>
          <cell r="DDA12">
            <v>6.8</v>
          </cell>
          <cell r="DDB12">
            <v>6.8</v>
          </cell>
          <cell r="DDC12">
            <v>6.8</v>
          </cell>
          <cell r="DDD12">
            <v>6.9</v>
          </cell>
          <cell r="DDE12">
            <v>6.9</v>
          </cell>
          <cell r="DDF12">
            <v>6.9</v>
          </cell>
          <cell r="DDG12">
            <v>6.9</v>
          </cell>
          <cell r="DDH12">
            <v>6.9</v>
          </cell>
          <cell r="DDI12">
            <v>6.9</v>
          </cell>
          <cell r="DDJ12">
            <v>6.9</v>
          </cell>
          <cell r="DDK12">
            <v>6.9</v>
          </cell>
          <cell r="DDL12">
            <v>6.9</v>
          </cell>
          <cell r="DDM12">
            <v>6.9</v>
          </cell>
          <cell r="DDN12">
            <v>6.9</v>
          </cell>
          <cell r="DDO12">
            <v>6.9</v>
          </cell>
          <cell r="DDP12">
            <v>6.9</v>
          </cell>
          <cell r="DDQ12">
            <v>6.9</v>
          </cell>
          <cell r="DDR12">
            <v>6.9</v>
          </cell>
          <cell r="DDS12">
            <v>6.9</v>
          </cell>
          <cell r="DDT12">
            <v>6.9</v>
          </cell>
          <cell r="DDU12">
            <v>6.9</v>
          </cell>
          <cell r="DDV12">
            <v>6.9</v>
          </cell>
          <cell r="DDW12">
            <v>6.9</v>
          </cell>
          <cell r="DDX12">
            <v>6.9</v>
          </cell>
          <cell r="DDY12">
            <v>6.9</v>
          </cell>
          <cell r="DDZ12">
            <v>6.9</v>
          </cell>
          <cell r="DEA12">
            <v>6.9</v>
          </cell>
          <cell r="DEB12">
            <v>7.1</v>
          </cell>
          <cell r="DEC12">
            <v>7.1</v>
          </cell>
          <cell r="DED12">
            <v>7.1</v>
          </cell>
          <cell r="DEE12">
            <v>7.1</v>
          </cell>
          <cell r="DEF12">
            <v>7.1</v>
          </cell>
          <cell r="DEG12">
            <v>7.1</v>
          </cell>
          <cell r="DEH12">
            <v>7.1</v>
          </cell>
          <cell r="DEI12">
            <v>7.1</v>
          </cell>
          <cell r="DEJ12">
            <v>7.1</v>
          </cell>
          <cell r="DEK12">
            <v>7.1</v>
          </cell>
          <cell r="DEL12">
            <v>7.1</v>
          </cell>
          <cell r="DEM12">
            <v>7.1</v>
          </cell>
          <cell r="DEN12">
            <v>7.1</v>
          </cell>
          <cell r="DEO12">
            <v>7.1</v>
          </cell>
          <cell r="DEP12">
            <v>7.1</v>
          </cell>
          <cell r="DEQ12">
            <v>7.1</v>
          </cell>
          <cell r="DER12">
            <v>7.1</v>
          </cell>
          <cell r="DES12">
            <v>7.1</v>
          </cell>
          <cell r="DET12">
            <v>7.1</v>
          </cell>
          <cell r="DEU12">
            <v>7.1</v>
          </cell>
          <cell r="DEV12">
            <v>7.1</v>
          </cell>
          <cell r="DEW12">
            <v>7.1</v>
          </cell>
          <cell r="DEX12">
            <v>7.1</v>
          </cell>
          <cell r="DEY12">
            <v>7.1</v>
          </cell>
          <cell r="DEZ12">
            <v>7.2</v>
          </cell>
          <cell r="DFA12">
            <v>7.2</v>
          </cell>
          <cell r="DFB12">
            <v>7.2</v>
          </cell>
          <cell r="DFC12">
            <v>7.2</v>
          </cell>
          <cell r="DFD12">
            <v>7.2</v>
          </cell>
          <cell r="DFE12">
            <v>7.2</v>
          </cell>
          <cell r="DFF12">
            <v>7.2</v>
          </cell>
          <cell r="DFG12">
            <v>7.2</v>
          </cell>
          <cell r="DFH12">
            <v>7.2</v>
          </cell>
          <cell r="DFI12">
            <v>7.2</v>
          </cell>
          <cell r="DFJ12">
            <v>7.2</v>
          </cell>
          <cell r="DFK12">
            <v>7.2</v>
          </cell>
          <cell r="DFL12">
            <v>7.2</v>
          </cell>
          <cell r="DFM12">
            <v>7.2</v>
          </cell>
          <cell r="DFN12">
            <v>7.2</v>
          </cell>
          <cell r="DFO12">
            <v>7.2</v>
          </cell>
          <cell r="DFP12">
            <v>7.2</v>
          </cell>
          <cell r="DFQ12">
            <v>7.2</v>
          </cell>
          <cell r="DFR12">
            <v>7.2</v>
          </cell>
          <cell r="DFS12">
            <v>7.2</v>
          </cell>
          <cell r="DFT12">
            <v>7.2</v>
          </cell>
          <cell r="DFU12">
            <v>7.2</v>
          </cell>
          <cell r="DFV12">
            <v>7.2</v>
          </cell>
          <cell r="DFW12">
            <v>7.2</v>
          </cell>
          <cell r="DFX12">
            <v>7.3</v>
          </cell>
          <cell r="DFY12">
            <v>7.3</v>
          </cell>
          <cell r="DFZ12">
            <v>7.3</v>
          </cell>
          <cell r="DGA12">
            <v>7.3</v>
          </cell>
          <cell r="DGB12">
            <v>7.3</v>
          </cell>
          <cell r="DGC12">
            <v>7.3</v>
          </cell>
          <cell r="DGD12">
            <v>7.3</v>
          </cell>
          <cell r="DGE12">
            <v>7.3</v>
          </cell>
          <cell r="DGF12">
            <v>7.3</v>
          </cell>
          <cell r="DGG12">
            <v>7.3</v>
          </cell>
          <cell r="DGH12">
            <v>7.3</v>
          </cell>
          <cell r="DGI12">
            <v>7.3</v>
          </cell>
          <cell r="DGJ12">
            <v>7.3</v>
          </cell>
          <cell r="DGK12">
            <v>7.3</v>
          </cell>
          <cell r="DGL12">
            <v>7.3</v>
          </cell>
          <cell r="DGM12">
            <v>7.3</v>
          </cell>
          <cell r="DGN12">
            <v>7.3</v>
          </cell>
          <cell r="DGO12">
            <v>7.3</v>
          </cell>
          <cell r="DGP12">
            <v>7.3</v>
          </cell>
          <cell r="DGQ12">
            <v>7.3</v>
          </cell>
          <cell r="DGR12">
            <v>7.3</v>
          </cell>
          <cell r="DGS12">
            <v>7.3</v>
          </cell>
          <cell r="DGT12">
            <v>7.3</v>
          </cell>
          <cell r="DGU12">
            <v>7.3</v>
          </cell>
          <cell r="DGV12">
            <v>7.4</v>
          </cell>
          <cell r="DGW12">
            <v>7.4</v>
          </cell>
          <cell r="DGX12">
            <v>7.4</v>
          </cell>
          <cell r="DGY12">
            <v>7.4</v>
          </cell>
          <cell r="DGZ12">
            <v>7.4</v>
          </cell>
          <cell r="DHA12">
            <v>7.4</v>
          </cell>
          <cell r="DHB12">
            <v>7.4</v>
          </cell>
          <cell r="DHC12">
            <v>7.4</v>
          </cell>
          <cell r="DHD12">
            <v>7.4</v>
          </cell>
          <cell r="DHE12">
            <v>7.4</v>
          </cell>
          <cell r="DHF12">
            <v>7.4</v>
          </cell>
          <cell r="DHG12">
            <v>7.4</v>
          </cell>
          <cell r="DHH12">
            <v>7.4</v>
          </cell>
          <cell r="DHI12">
            <v>7.4</v>
          </cell>
          <cell r="DHJ12">
            <v>7.4</v>
          </cell>
          <cell r="DHK12">
            <v>7.4</v>
          </cell>
          <cell r="DHL12">
            <v>7.4</v>
          </cell>
          <cell r="DHM12">
            <v>7.4</v>
          </cell>
          <cell r="DHN12">
            <v>7.4</v>
          </cell>
          <cell r="DHO12">
            <v>7.4</v>
          </cell>
          <cell r="DHP12">
            <v>7.4</v>
          </cell>
          <cell r="DHQ12">
            <v>7.4</v>
          </cell>
          <cell r="DHR12">
            <v>7.4</v>
          </cell>
          <cell r="DHS12">
            <v>7.4</v>
          </cell>
          <cell r="DHT12">
            <v>7.5</v>
          </cell>
          <cell r="DHU12">
            <v>7.5</v>
          </cell>
          <cell r="DHV12">
            <v>7.5</v>
          </cell>
          <cell r="DHW12">
            <v>7.5</v>
          </cell>
          <cell r="DHX12">
            <v>7.5</v>
          </cell>
          <cell r="DHY12">
            <v>7.5</v>
          </cell>
          <cell r="DHZ12">
            <v>7.5</v>
          </cell>
          <cell r="DIA12">
            <v>7.5</v>
          </cell>
          <cell r="DIB12">
            <v>7.5</v>
          </cell>
          <cell r="DIC12">
            <v>7.5</v>
          </cell>
          <cell r="DID12">
            <v>7.5</v>
          </cell>
          <cell r="DIE12">
            <v>7.5</v>
          </cell>
          <cell r="DIF12">
            <v>7.5</v>
          </cell>
          <cell r="DIG12">
            <v>7.5</v>
          </cell>
          <cell r="DIH12">
            <v>7.5</v>
          </cell>
          <cell r="DII12">
            <v>7.5</v>
          </cell>
          <cell r="DIJ12">
            <v>7.5</v>
          </cell>
          <cell r="DIK12">
            <v>7.5</v>
          </cell>
          <cell r="DIL12">
            <v>7.5</v>
          </cell>
          <cell r="DIM12">
            <v>7.5</v>
          </cell>
          <cell r="DIN12">
            <v>7.5</v>
          </cell>
          <cell r="DIO12">
            <v>7.5</v>
          </cell>
          <cell r="DIP12">
            <v>7.5</v>
          </cell>
          <cell r="DIQ12">
            <v>7.5</v>
          </cell>
          <cell r="DIR12">
            <v>7.5</v>
          </cell>
          <cell r="DIS12">
            <v>7.5</v>
          </cell>
          <cell r="DIT12">
            <v>7.5</v>
          </cell>
          <cell r="DIU12">
            <v>7.5</v>
          </cell>
          <cell r="DIV12">
            <v>7.5</v>
          </cell>
          <cell r="DIW12">
            <v>7.5</v>
          </cell>
          <cell r="DIX12">
            <v>7.5</v>
          </cell>
          <cell r="DIY12">
            <v>7.5</v>
          </cell>
          <cell r="DIZ12">
            <v>7.5</v>
          </cell>
          <cell r="DJA12">
            <v>7.5</v>
          </cell>
          <cell r="DJB12">
            <v>7.5</v>
          </cell>
          <cell r="DJC12">
            <v>7.5</v>
          </cell>
          <cell r="DJD12">
            <v>7.5</v>
          </cell>
          <cell r="DJE12">
            <v>7.5</v>
          </cell>
          <cell r="DJF12">
            <v>7.5</v>
          </cell>
          <cell r="DJG12">
            <v>7.5</v>
          </cell>
          <cell r="DJH12">
            <v>7.5</v>
          </cell>
          <cell r="DJI12">
            <v>7.5</v>
          </cell>
          <cell r="DJJ12">
            <v>7.5</v>
          </cell>
          <cell r="DJK12">
            <v>7.5</v>
          </cell>
          <cell r="DJL12">
            <v>7.5</v>
          </cell>
          <cell r="DJM12">
            <v>7.5</v>
          </cell>
          <cell r="DJN12">
            <v>7.5</v>
          </cell>
          <cell r="DJO12">
            <v>7.5</v>
          </cell>
          <cell r="DJP12">
            <v>7.5</v>
          </cell>
          <cell r="DJQ12">
            <v>7.5</v>
          </cell>
          <cell r="DJR12">
            <v>7.5</v>
          </cell>
          <cell r="DJS12">
            <v>7.5</v>
          </cell>
          <cell r="DJT12">
            <v>7.5</v>
          </cell>
          <cell r="DJU12">
            <v>7.5</v>
          </cell>
          <cell r="DJV12">
            <v>7.5</v>
          </cell>
          <cell r="DJW12">
            <v>7.5</v>
          </cell>
          <cell r="DJX12">
            <v>7.5</v>
          </cell>
          <cell r="DJY12">
            <v>7.5</v>
          </cell>
          <cell r="DJZ12">
            <v>7.5</v>
          </cell>
          <cell r="DKA12">
            <v>7.5</v>
          </cell>
          <cell r="DKB12">
            <v>7.5</v>
          </cell>
          <cell r="DKC12">
            <v>7.5</v>
          </cell>
          <cell r="DKD12">
            <v>7.5</v>
          </cell>
          <cell r="DKE12">
            <v>7.5</v>
          </cell>
          <cell r="DKF12">
            <v>7.5</v>
          </cell>
          <cell r="DKG12">
            <v>7.5</v>
          </cell>
          <cell r="DKH12">
            <v>7.5</v>
          </cell>
          <cell r="DKI12">
            <v>7.5</v>
          </cell>
          <cell r="DKJ12">
            <v>7.5</v>
          </cell>
          <cell r="DKK12">
            <v>7.5</v>
          </cell>
          <cell r="DKL12">
            <v>7.5</v>
          </cell>
          <cell r="DKM12">
            <v>7.5</v>
          </cell>
          <cell r="DKN12">
            <v>7.4</v>
          </cell>
          <cell r="DKO12">
            <v>7.4</v>
          </cell>
          <cell r="DKP12">
            <v>7.4</v>
          </cell>
          <cell r="DKQ12">
            <v>7.4</v>
          </cell>
          <cell r="DKR12">
            <v>7.4</v>
          </cell>
          <cell r="DKS12">
            <v>7.4</v>
          </cell>
          <cell r="DKT12">
            <v>7.4</v>
          </cell>
          <cell r="DKU12">
            <v>7.4</v>
          </cell>
          <cell r="DKV12">
            <v>7.4</v>
          </cell>
          <cell r="DKW12">
            <v>7.4</v>
          </cell>
          <cell r="DKX12">
            <v>7.4</v>
          </cell>
          <cell r="DKY12">
            <v>7.4</v>
          </cell>
          <cell r="DKZ12">
            <v>7.4</v>
          </cell>
          <cell r="DLA12">
            <v>7.4</v>
          </cell>
          <cell r="DLB12">
            <v>7.4</v>
          </cell>
          <cell r="DLC12">
            <v>7.4</v>
          </cell>
          <cell r="DLD12">
            <v>7.4</v>
          </cell>
          <cell r="DLE12">
            <v>7.4</v>
          </cell>
          <cell r="DLF12">
            <v>7.4</v>
          </cell>
          <cell r="DLG12">
            <v>7.4</v>
          </cell>
          <cell r="DLH12">
            <v>7.4</v>
          </cell>
          <cell r="DLI12">
            <v>7.4</v>
          </cell>
          <cell r="DLJ12">
            <v>7.4</v>
          </cell>
          <cell r="DLK12">
            <v>7.4</v>
          </cell>
          <cell r="DLL12">
            <v>7.4</v>
          </cell>
          <cell r="DLM12">
            <v>7.4</v>
          </cell>
          <cell r="DLN12">
            <v>7.4</v>
          </cell>
          <cell r="DLO12">
            <v>7.4</v>
          </cell>
          <cell r="DLP12">
            <v>7.4</v>
          </cell>
          <cell r="DLQ12">
            <v>7.4</v>
          </cell>
          <cell r="DLR12">
            <v>7.4</v>
          </cell>
          <cell r="DLS12">
            <v>7.4</v>
          </cell>
          <cell r="DLT12">
            <v>7.4</v>
          </cell>
          <cell r="DLU12">
            <v>7.4</v>
          </cell>
          <cell r="DLV12">
            <v>7.4</v>
          </cell>
          <cell r="DLW12">
            <v>7.4</v>
          </cell>
          <cell r="DLX12">
            <v>7.4</v>
          </cell>
          <cell r="DLY12">
            <v>7.4</v>
          </cell>
          <cell r="DLZ12">
            <v>7.4</v>
          </cell>
          <cell r="DMA12">
            <v>7.4</v>
          </cell>
          <cell r="DMB12">
            <v>7.4</v>
          </cell>
          <cell r="DMC12">
            <v>7.4</v>
          </cell>
          <cell r="DMD12">
            <v>7.4</v>
          </cell>
          <cell r="DME12">
            <v>7.4</v>
          </cell>
          <cell r="DMF12">
            <v>7.4</v>
          </cell>
          <cell r="DMG12">
            <v>7.4</v>
          </cell>
          <cell r="DMH12">
            <v>7.4</v>
          </cell>
          <cell r="DMI12">
            <v>7.4</v>
          </cell>
          <cell r="DMJ12">
            <v>7.3</v>
          </cell>
          <cell r="DMK12">
            <v>7.3</v>
          </cell>
          <cell r="DML12">
            <v>7.3</v>
          </cell>
          <cell r="DMM12">
            <v>7.3</v>
          </cell>
          <cell r="DMN12">
            <v>7.3</v>
          </cell>
          <cell r="DMO12">
            <v>7.3</v>
          </cell>
          <cell r="DMP12">
            <v>7.3</v>
          </cell>
          <cell r="DMQ12">
            <v>7.3</v>
          </cell>
          <cell r="DMR12">
            <v>7.3</v>
          </cell>
          <cell r="DMS12">
            <v>7.3</v>
          </cell>
          <cell r="DMT12">
            <v>7.3</v>
          </cell>
          <cell r="DMU12">
            <v>7.3</v>
          </cell>
          <cell r="DMV12">
            <v>7.3</v>
          </cell>
          <cell r="DMW12">
            <v>7.3</v>
          </cell>
          <cell r="DMX12">
            <v>7.3</v>
          </cell>
          <cell r="DMY12">
            <v>7.3</v>
          </cell>
          <cell r="DMZ12">
            <v>7.3</v>
          </cell>
          <cell r="DNA12">
            <v>7.3</v>
          </cell>
          <cell r="DNB12">
            <v>7.3</v>
          </cell>
          <cell r="DNC12">
            <v>7.3</v>
          </cell>
          <cell r="DND12">
            <v>7.3</v>
          </cell>
          <cell r="DNE12">
            <v>7.3</v>
          </cell>
          <cell r="DNF12">
            <v>7.3</v>
          </cell>
          <cell r="DNG12">
            <v>7.3</v>
          </cell>
          <cell r="DNH12">
            <v>7.3</v>
          </cell>
          <cell r="DNI12">
            <v>7.3</v>
          </cell>
          <cell r="DNJ12">
            <v>7.3</v>
          </cell>
          <cell r="DNK12">
            <v>7.3</v>
          </cell>
          <cell r="DNL12">
            <v>7.3</v>
          </cell>
          <cell r="DNM12">
            <v>7.3</v>
          </cell>
          <cell r="DNN12">
            <v>7.3</v>
          </cell>
          <cell r="DNO12">
            <v>7.3</v>
          </cell>
          <cell r="DNP12">
            <v>7.3</v>
          </cell>
          <cell r="DNQ12">
            <v>7.3</v>
          </cell>
          <cell r="DNR12">
            <v>7.3</v>
          </cell>
          <cell r="DNS12">
            <v>7.3</v>
          </cell>
          <cell r="DNT12">
            <v>7.3</v>
          </cell>
          <cell r="DNU12">
            <v>7.3</v>
          </cell>
          <cell r="DNV12">
            <v>7.3</v>
          </cell>
          <cell r="DNW12">
            <v>7.3</v>
          </cell>
          <cell r="DNX12">
            <v>7.3</v>
          </cell>
          <cell r="DNY12">
            <v>7.3</v>
          </cell>
          <cell r="DNZ12">
            <v>7.3</v>
          </cell>
          <cell r="DOA12">
            <v>7.3</v>
          </cell>
          <cell r="DOB12">
            <v>7.3</v>
          </cell>
          <cell r="DOC12">
            <v>7.3</v>
          </cell>
          <cell r="DOD12">
            <v>7.3</v>
          </cell>
          <cell r="DOE12">
            <v>7.3</v>
          </cell>
          <cell r="DOF12">
            <v>7.4</v>
          </cell>
          <cell r="DOG12">
            <v>7.4</v>
          </cell>
          <cell r="DOH12">
            <v>7.4</v>
          </cell>
          <cell r="DOI12">
            <v>7.4</v>
          </cell>
          <cell r="DOJ12">
            <v>7.4</v>
          </cell>
          <cell r="DOK12">
            <v>7.4</v>
          </cell>
          <cell r="DOL12">
            <v>7.4</v>
          </cell>
          <cell r="DOM12">
            <v>7.4</v>
          </cell>
          <cell r="DON12">
            <v>7.4</v>
          </cell>
          <cell r="DOO12">
            <v>7.4</v>
          </cell>
          <cell r="DOP12">
            <v>7.4</v>
          </cell>
          <cell r="DOQ12">
            <v>7.4</v>
          </cell>
          <cell r="DOR12">
            <v>7.4</v>
          </cell>
          <cell r="DOS12">
            <v>7.4</v>
          </cell>
          <cell r="DOT12">
            <v>7.4</v>
          </cell>
          <cell r="DOU12">
            <v>7.4</v>
          </cell>
          <cell r="DOV12">
            <v>7.4</v>
          </cell>
          <cell r="DOW12">
            <v>7.4</v>
          </cell>
          <cell r="DOX12">
            <v>7.4</v>
          </cell>
          <cell r="DOY12">
            <v>7.4</v>
          </cell>
          <cell r="DOZ12">
            <v>7.4</v>
          </cell>
          <cell r="DPA12">
            <v>7.4</v>
          </cell>
          <cell r="DPB12">
            <v>7.4</v>
          </cell>
          <cell r="DPC12">
            <v>7.4</v>
          </cell>
          <cell r="DPD12">
            <v>7.5</v>
          </cell>
          <cell r="DPE12">
            <v>7.5</v>
          </cell>
          <cell r="DPF12">
            <v>7.5</v>
          </cell>
          <cell r="DPG12">
            <v>7.5</v>
          </cell>
          <cell r="DPH12">
            <v>7.5</v>
          </cell>
          <cell r="DPI12">
            <v>7.5</v>
          </cell>
          <cell r="DPJ12">
            <v>7.5</v>
          </cell>
          <cell r="DPK12">
            <v>7.5</v>
          </cell>
          <cell r="DPL12">
            <v>7.5</v>
          </cell>
          <cell r="DPM12">
            <v>7.5</v>
          </cell>
          <cell r="DPN12">
            <v>7.5</v>
          </cell>
          <cell r="DPO12">
            <v>7.5</v>
          </cell>
          <cell r="DPP12">
            <v>7.5</v>
          </cell>
          <cell r="DPQ12">
            <v>7.5</v>
          </cell>
          <cell r="DPR12">
            <v>7.5</v>
          </cell>
          <cell r="DPS12">
            <v>7.5</v>
          </cell>
          <cell r="DPT12">
            <v>7.5</v>
          </cell>
          <cell r="DPU12">
            <v>7.5</v>
          </cell>
          <cell r="DPV12">
            <v>7.5</v>
          </cell>
          <cell r="DPW12">
            <v>7.5</v>
          </cell>
          <cell r="DPX12">
            <v>7.5</v>
          </cell>
          <cell r="DPY12">
            <v>7.5</v>
          </cell>
          <cell r="DPZ12">
            <v>7.5</v>
          </cell>
          <cell r="DQA12">
            <v>7.5</v>
          </cell>
          <cell r="DQB12">
            <v>7.7</v>
          </cell>
          <cell r="DQC12">
            <v>7.7</v>
          </cell>
          <cell r="DQD12">
            <v>7.7</v>
          </cell>
          <cell r="DQE12">
            <v>7.7</v>
          </cell>
          <cell r="DQF12">
            <v>7.7</v>
          </cell>
          <cell r="DQG12">
            <v>7.7</v>
          </cell>
          <cell r="DQH12">
            <v>7.7</v>
          </cell>
          <cell r="DQI12">
            <v>7.7</v>
          </cell>
          <cell r="DQJ12">
            <v>7.7</v>
          </cell>
          <cell r="DQK12">
            <v>7.7</v>
          </cell>
          <cell r="DQL12">
            <v>7.7</v>
          </cell>
          <cell r="DQM12">
            <v>7.7</v>
          </cell>
          <cell r="DQN12">
            <v>7.7</v>
          </cell>
          <cell r="DQO12">
            <v>7.7</v>
          </cell>
          <cell r="DQP12">
            <v>7.7</v>
          </cell>
          <cell r="DQQ12">
            <v>7.7</v>
          </cell>
          <cell r="DQR12">
            <v>7.7</v>
          </cell>
          <cell r="DQS12">
            <v>7.7</v>
          </cell>
          <cell r="DQT12">
            <v>7.7</v>
          </cell>
          <cell r="DQU12">
            <v>7.7</v>
          </cell>
          <cell r="DQV12">
            <v>7.7</v>
          </cell>
          <cell r="DQW12">
            <v>7.7</v>
          </cell>
          <cell r="DQX12">
            <v>7.7</v>
          </cell>
          <cell r="DQY12">
            <v>7.7</v>
          </cell>
          <cell r="DQZ12">
            <v>8</v>
          </cell>
          <cell r="DRA12">
            <v>8</v>
          </cell>
          <cell r="DRB12">
            <v>8</v>
          </cell>
          <cell r="DRC12">
            <v>8</v>
          </cell>
          <cell r="DRD12">
            <v>8</v>
          </cell>
          <cell r="DRE12">
            <v>8</v>
          </cell>
          <cell r="DRF12">
            <v>8</v>
          </cell>
          <cell r="DRG12">
            <v>8</v>
          </cell>
          <cell r="DRH12">
            <v>8</v>
          </cell>
          <cell r="DRI12">
            <v>8</v>
          </cell>
          <cell r="DRJ12">
            <v>8</v>
          </cell>
          <cell r="DRK12">
            <v>8</v>
          </cell>
          <cell r="DRL12">
            <v>8</v>
          </cell>
          <cell r="DRM12">
            <v>8</v>
          </cell>
          <cell r="DRN12">
            <v>8</v>
          </cell>
          <cell r="DRO12">
            <v>8</v>
          </cell>
          <cell r="DRP12">
            <v>8</v>
          </cell>
          <cell r="DRQ12">
            <v>8</v>
          </cell>
          <cell r="DRR12">
            <v>8</v>
          </cell>
          <cell r="DRS12">
            <v>8</v>
          </cell>
          <cell r="DRT12">
            <v>8</v>
          </cell>
          <cell r="DRU12">
            <v>8</v>
          </cell>
          <cell r="DRV12">
            <v>8</v>
          </cell>
          <cell r="DRW12">
            <v>8</v>
          </cell>
          <cell r="DRX12">
            <v>8.3000000000000007</v>
          </cell>
          <cell r="DRY12">
            <v>8.3000000000000007</v>
          </cell>
          <cell r="DRZ12">
            <v>8.3000000000000007</v>
          </cell>
          <cell r="DSA12">
            <v>8.3000000000000007</v>
          </cell>
          <cell r="DSB12">
            <v>8.3000000000000007</v>
          </cell>
          <cell r="DSC12">
            <v>8.3000000000000007</v>
          </cell>
          <cell r="DSD12">
            <v>8.3000000000000007</v>
          </cell>
          <cell r="DSE12">
            <v>8.3000000000000007</v>
          </cell>
          <cell r="DSF12">
            <v>8.3000000000000007</v>
          </cell>
          <cell r="DSG12">
            <v>8.3000000000000007</v>
          </cell>
          <cell r="DSH12">
            <v>8.3000000000000007</v>
          </cell>
          <cell r="DSI12">
            <v>8.3000000000000007</v>
          </cell>
          <cell r="DSJ12">
            <v>8.3000000000000007</v>
          </cell>
          <cell r="DSK12">
            <v>8.3000000000000007</v>
          </cell>
          <cell r="DSL12">
            <v>8.3000000000000007</v>
          </cell>
          <cell r="DSM12">
            <v>8.3000000000000007</v>
          </cell>
          <cell r="DSN12">
            <v>8.3000000000000007</v>
          </cell>
          <cell r="DSO12">
            <v>8.3000000000000007</v>
          </cell>
          <cell r="DSP12">
            <v>8.3000000000000007</v>
          </cell>
          <cell r="DSQ12">
            <v>8.3000000000000007</v>
          </cell>
          <cell r="DSR12">
            <v>8.3000000000000007</v>
          </cell>
          <cell r="DSS12">
            <v>8.3000000000000007</v>
          </cell>
          <cell r="DST12">
            <v>8.3000000000000007</v>
          </cell>
          <cell r="DSU12">
            <v>8.3000000000000007</v>
          </cell>
          <cell r="DSV12">
            <v>8.4</v>
          </cell>
          <cell r="DSW12">
            <v>8.4</v>
          </cell>
          <cell r="DSX12">
            <v>8.4</v>
          </cell>
          <cell r="DSY12">
            <v>8.4</v>
          </cell>
          <cell r="DSZ12">
            <v>8.4</v>
          </cell>
          <cell r="DTA12">
            <v>8.4</v>
          </cell>
          <cell r="DTB12">
            <v>8.4</v>
          </cell>
          <cell r="DTC12">
            <v>8.4</v>
          </cell>
          <cell r="DTD12">
            <v>8.4</v>
          </cell>
          <cell r="DTE12">
            <v>8.4</v>
          </cell>
          <cell r="DTF12">
            <v>8.4</v>
          </cell>
          <cell r="DTG12">
            <v>8.4</v>
          </cell>
          <cell r="DTH12">
            <v>8.4</v>
          </cell>
          <cell r="DTI12">
            <v>8.4</v>
          </cell>
          <cell r="DTJ12">
            <v>8.4</v>
          </cell>
          <cell r="DTK12">
            <v>8.4</v>
          </cell>
          <cell r="DTL12">
            <v>8.4</v>
          </cell>
          <cell r="DTM12">
            <v>8.4</v>
          </cell>
          <cell r="DTN12">
            <v>8.4</v>
          </cell>
          <cell r="DTO12">
            <v>8.4</v>
          </cell>
          <cell r="DTP12">
            <v>8.4</v>
          </cell>
          <cell r="DTQ12">
            <v>8.4</v>
          </cell>
          <cell r="DTR12">
            <v>8.4</v>
          </cell>
          <cell r="DTS12">
            <v>8.4</v>
          </cell>
          <cell r="DTT12">
            <v>8.6</v>
          </cell>
          <cell r="DTU12">
            <v>8.6</v>
          </cell>
          <cell r="DTV12">
            <v>8.6</v>
          </cell>
          <cell r="DTW12">
            <v>8.6</v>
          </cell>
          <cell r="DTX12">
            <v>8.6</v>
          </cell>
          <cell r="DTY12">
            <v>8.6</v>
          </cell>
          <cell r="DTZ12">
            <v>8.6</v>
          </cell>
          <cell r="DUA12">
            <v>8.6</v>
          </cell>
          <cell r="DUB12">
            <v>8.6</v>
          </cell>
          <cell r="DUC12">
            <v>8.6</v>
          </cell>
          <cell r="DUD12">
            <v>8.6</v>
          </cell>
          <cell r="DUE12">
            <v>8.6</v>
          </cell>
          <cell r="DUF12">
            <v>8.6</v>
          </cell>
          <cell r="DUG12">
            <v>8.6</v>
          </cell>
          <cell r="DUH12">
            <v>8.6</v>
          </cell>
          <cell r="DUI12">
            <v>8.6</v>
          </cell>
          <cell r="DUJ12">
            <v>8.6</v>
          </cell>
          <cell r="DUK12">
            <v>8.6</v>
          </cell>
          <cell r="DUL12">
            <v>8.6</v>
          </cell>
          <cell r="DUM12">
            <v>8.6</v>
          </cell>
          <cell r="DUN12">
            <v>8.6</v>
          </cell>
          <cell r="DUO12">
            <v>8.6</v>
          </cell>
          <cell r="DUP12">
            <v>8.6</v>
          </cell>
          <cell r="DUQ12">
            <v>8.6</v>
          </cell>
          <cell r="DUR12">
            <v>8.6999999999999993</v>
          </cell>
          <cell r="DUS12">
            <v>8.6999999999999993</v>
          </cell>
          <cell r="DUT12">
            <v>8.6999999999999993</v>
          </cell>
          <cell r="DUU12">
            <v>8.6999999999999993</v>
          </cell>
          <cell r="DUV12">
            <v>8.6999999999999993</v>
          </cell>
          <cell r="DUW12">
            <v>8.6999999999999993</v>
          </cell>
          <cell r="DUX12">
            <v>8.6999999999999993</v>
          </cell>
          <cell r="DUY12">
            <v>8.6999999999999993</v>
          </cell>
          <cell r="DUZ12">
            <v>8.6999999999999993</v>
          </cell>
          <cell r="DVA12">
            <v>8.6999999999999993</v>
          </cell>
          <cell r="DVB12">
            <v>8.6999999999999993</v>
          </cell>
          <cell r="DVC12">
            <v>8.6999999999999993</v>
          </cell>
          <cell r="DVD12">
            <v>8.6999999999999993</v>
          </cell>
          <cell r="DVE12">
            <v>8.6999999999999993</v>
          </cell>
          <cell r="DVF12">
            <v>8.6999999999999993</v>
          </cell>
          <cell r="DVG12">
            <v>8.6999999999999993</v>
          </cell>
          <cell r="DVH12">
            <v>8.6999999999999993</v>
          </cell>
          <cell r="DVI12">
            <v>8.6999999999999993</v>
          </cell>
          <cell r="DVJ12">
            <v>8.6999999999999993</v>
          </cell>
          <cell r="DVK12">
            <v>8.6999999999999993</v>
          </cell>
          <cell r="DVL12">
            <v>8.6999999999999993</v>
          </cell>
          <cell r="DVM12">
            <v>8.6999999999999993</v>
          </cell>
          <cell r="DVN12">
            <v>8.6999999999999993</v>
          </cell>
          <cell r="DVO12">
            <v>8.6999999999999993</v>
          </cell>
          <cell r="DVP12">
            <v>8.8000000000000007</v>
          </cell>
          <cell r="DVQ12">
            <v>8.8000000000000007</v>
          </cell>
          <cell r="DVR12">
            <v>8.8000000000000007</v>
          </cell>
          <cell r="DVS12">
            <v>8.8000000000000007</v>
          </cell>
          <cell r="DVT12">
            <v>8.8000000000000007</v>
          </cell>
          <cell r="DVU12">
            <v>8.8000000000000007</v>
          </cell>
          <cell r="DVV12">
            <v>8.8000000000000007</v>
          </cell>
          <cell r="DVW12">
            <v>8.8000000000000007</v>
          </cell>
          <cell r="DVX12">
            <v>8.8000000000000007</v>
          </cell>
          <cell r="DVY12">
            <v>8.8000000000000007</v>
          </cell>
          <cell r="DVZ12">
            <v>8.8000000000000007</v>
          </cell>
          <cell r="DWA12">
            <v>8.8000000000000007</v>
          </cell>
          <cell r="DWB12">
            <v>8.8000000000000007</v>
          </cell>
          <cell r="DWC12">
            <v>8.8000000000000007</v>
          </cell>
          <cell r="DWD12">
            <v>8.8000000000000007</v>
          </cell>
          <cell r="DWE12">
            <v>8.8000000000000007</v>
          </cell>
          <cell r="DWF12">
            <v>8.8000000000000007</v>
          </cell>
          <cell r="DWG12">
            <v>8.8000000000000007</v>
          </cell>
          <cell r="DWH12">
            <v>8.8000000000000007</v>
          </cell>
          <cell r="DWI12">
            <v>8.8000000000000007</v>
          </cell>
          <cell r="DWJ12">
            <v>8.8000000000000007</v>
          </cell>
          <cell r="DWK12">
            <v>8.8000000000000007</v>
          </cell>
          <cell r="DWL12">
            <v>8.8000000000000007</v>
          </cell>
          <cell r="DWM12">
            <v>8.8000000000000007</v>
          </cell>
          <cell r="DWN12">
            <v>9</v>
          </cell>
          <cell r="DWO12">
            <v>9</v>
          </cell>
          <cell r="DWP12">
            <v>9</v>
          </cell>
          <cell r="DWQ12">
            <v>9</v>
          </cell>
          <cell r="DWR12">
            <v>9</v>
          </cell>
          <cell r="DWS12">
            <v>9</v>
          </cell>
          <cell r="DWT12">
            <v>9</v>
          </cell>
          <cell r="DWU12">
            <v>9</v>
          </cell>
          <cell r="DWV12">
            <v>9</v>
          </cell>
          <cell r="DWW12">
            <v>9</v>
          </cell>
          <cell r="DWX12">
            <v>9</v>
          </cell>
          <cell r="DWY12">
            <v>9</v>
          </cell>
          <cell r="DWZ12">
            <v>9</v>
          </cell>
          <cell r="DXA12">
            <v>9</v>
          </cell>
          <cell r="DXB12">
            <v>9</v>
          </cell>
          <cell r="DXC12">
            <v>9</v>
          </cell>
          <cell r="DXD12">
            <v>9</v>
          </cell>
          <cell r="DXE12">
            <v>9</v>
          </cell>
          <cell r="DXF12">
            <v>9</v>
          </cell>
          <cell r="DXG12">
            <v>9</v>
          </cell>
          <cell r="DXH12">
            <v>9</v>
          </cell>
          <cell r="DXI12">
            <v>9</v>
          </cell>
          <cell r="DXJ12">
            <v>9</v>
          </cell>
          <cell r="DXK12">
            <v>9</v>
          </cell>
          <cell r="DXL12">
            <v>9.1</v>
          </cell>
          <cell r="DXM12">
            <v>9.1</v>
          </cell>
          <cell r="DXN12">
            <v>9.1</v>
          </cell>
          <cell r="DXO12">
            <v>9.1</v>
          </cell>
          <cell r="DXP12">
            <v>9.1</v>
          </cell>
          <cell r="DXQ12">
            <v>9.1</v>
          </cell>
          <cell r="DXR12">
            <v>9.1</v>
          </cell>
          <cell r="DXS12">
            <v>9.1</v>
          </cell>
          <cell r="DXT12">
            <v>9.1</v>
          </cell>
          <cell r="DXU12">
            <v>9.1</v>
          </cell>
          <cell r="DXV12">
            <v>9.1</v>
          </cell>
          <cell r="DXW12">
            <v>9.1</v>
          </cell>
          <cell r="DXX12">
            <v>9.1</v>
          </cell>
          <cell r="DXY12">
            <v>9.1</v>
          </cell>
          <cell r="DXZ12">
            <v>9.1</v>
          </cell>
          <cell r="DYA12">
            <v>9.1</v>
          </cell>
          <cell r="DYB12">
            <v>9.1</v>
          </cell>
          <cell r="DYC12">
            <v>9.1</v>
          </cell>
          <cell r="DYD12">
            <v>9.1</v>
          </cell>
          <cell r="DYE12">
            <v>9.1</v>
          </cell>
          <cell r="DYF12">
            <v>9.1</v>
          </cell>
          <cell r="DYG12">
            <v>9.1</v>
          </cell>
          <cell r="DYH12">
            <v>9.1</v>
          </cell>
          <cell r="DYI12">
            <v>9.1</v>
          </cell>
          <cell r="DYJ12">
            <v>9.1999999999999993</v>
          </cell>
          <cell r="DYK12">
            <v>9.1999999999999993</v>
          </cell>
          <cell r="DYL12">
            <v>9.1999999999999993</v>
          </cell>
          <cell r="DYM12">
            <v>9.1999999999999993</v>
          </cell>
          <cell r="DYN12">
            <v>9.1999999999999993</v>
          </cell>
          <cell r="DYO12">
            <v>9.1999999999999993</v>
          </cell>
          <cell r="DYP12">
            <v>9.1999999999999993</v>
          </cell>
          <cell r="DYQ12">
            <v>9.1999999999999993</v>
          </cell>
          <cell r="DYR12">
            <v>9.1999999999999993</v>
          </cell>
          <cell r="DYS12">
            <v>9.1999999999999993</v>
          </cell>
          <cell r="DYT12">
            <v>9.1999999999999993</v>
          </cell>
          <cell r="DYU12">
            <v>9.1999999999999993</v>
          </cell>
          <cell r="DYV12">
            <v>9.1999999999999993</v>
          </cell>
          <cell r="DYW12">
            <v>9.1999999999999993</v>
          </cell>
          <cell r="DYX12">
            <v>9.1999999999999993</v>
          </cell>
          <cell r="DYY12">
            <v>9.1999999999999993</v>
          </cell>
          <cell r="DYZ12">
            <v>9.1999999999999993</v>
          </cell>
          <cell r="DZA12">
            <v>9.1999999999999993</v>
          </cell>
          <cell r="DZB12">
            <v>9.1999999999999993</v>
          </cell>
          <cell r="DZC12">
            <v>9.1999999999999993</v>
          </cell>
          <cell r="DZD12">
            <v>9.1999999999999993</v>
          </cell>
          <cell r="DZE12">
            <v>9.1999999999999993</v>
          </cell>
          <cell r="DZF12">
            <v>9.1999999999999993</v>
          </cell>
          <cell r="DZG12">
            <v>9.1999999999999993</v>
          </cell>
          <cell r="DZH12">
            <v>9.5</v>
          </cell>
          <cell r="DZI12">
            <v>9.5</v>
          </cell>
          <cell r="DZJ12">
            <v>9.5</v>
          </cell>
          <cell r="DZK12">
            <v>9.5</v>
          </cell>
          <cell r="DZL12">
            <v>9.5</v>
          </cell>
          <cell r="DZM12">
            <v>9.5</v>
          </cell>
          <cell r="DZN12">
            <v>9.5</v>
          </cell>
          <cell r="DZO12">
            <v>9.5</v>
          </cell>
          <cell r="DZP12">
            <v>9.5</v>
          </cell>
          <cell r="DZQ12">
            <v>9.5</v>
          </cell>
          <cell r="DZR12">
            <v>9.5</v>
          </cell>
          <cell r="DZS12">
            <v>9.5</v>
          </cell>
          <cell r="DZT12">
            <v>9.5</v>
          </cell>
          <cell r="DZU12">
            <v>9.5</v>
          </cell>
          <cell r="DZV12">
            <v>9.5</v>
          </cell>
          <cell r="DZW12">
            <v>9.5</v>
          </cell>
          <cell r="DZX12">
            <v>9.5</v>
          </cell>
          <cell r="DZY12">
            <v>9.5</v>
          </cell>
          <cell r="DZZ12">
            <v>9.5</v>
          </cell>
          <cell r="EAA12">
            <v>9.5</v>
          </cell>
          <cell r="EAB12">
            <v>9.5</v>
          </cell>
          <cell r="EAC12">
            <v>9.5</v>
          </cell>
          <cell r="EAD12">
            <v>9.5</v>
          </cell>
          <cell r="EAE12">
            <v>9.5</v>
          </cell>
          <cell r="EAF12">
            <v>9.8000000000000007</v>
          </cell>
          <cell r="EAG12">
            <v>9.8000000000000007</v>
          </cell>
          <cell r="EAH12">
            <v>9.8000000000000007</v>
          </cell>
          <cell r="EAI12">
            <v>9.8000000000000007</v>
          </cell>
          <cell r="EAJ12">
            <v>9.8000000000000007</v>
          </cell>
          <cell r="EAK12">
            <v>9.8000000000000007</v>
          </cell>
          <cell r="EAL12">
            <v>9.8000000000000007</v>
          </cell>
          <cell r="EAM12">
            <v>9.8000000000000007</v>
          </cell>
          <cell r="EAN12">
            <v>9.8000000000000007</v>
          </cell>
          <cell r="EAO12">
            <v>9.8000000000000007</v>
          </cell>
          <cell r="EAP12">
            <v>9.8000000000000007</v>
          </cell>
          <cell r="EAQ12">
            <v>9.8000000000000007</v>
          </cell>
          <cell r="EAR12">
            <v>9.8000000000000007</v>
          </cell>
          <cell r="EAS12">
            <v>9.8000000000000007</v>
          </cell>
          <cell r="EAT12">
            <v>9.8000000000000007</v>
          </cell>
          <cell r="EAU12">
            <v>9.8000000000000007</v>
          </cell>
          <cell r="EAV12">
            <v>9.8000000000000007</v>
          </cell>
          <cell r="EAW12">
            <v>9.8000000000000007</v>
          </cell>
          <cell r="EAX12">
            <v>9.8000000000000007</v>
          </cell>
          <cell r="EAY12">
            <v>9.8000000000000007</v>
          </cell>
          <cell r="EAZ12">
            <v>9.8000000000000007</v>
          </cell>
          <cell r="EBA12">
            <v>9.8000000000000007</v>
          </cell>
          <cell r="EBB12">
            <v>9.8000000000000007</v>
          </cell>
          <cell r="EBC12">
            <v>9.8000000000000007</v>
          </cell>
          <cell r="EBD12">
            <v>10.1</v>
          </cell>
          <cell r="EBE12">
            <v>10.1</v>
          </cell>
          <cell r="EBF12">
            <v>10.1</v>
          </cell>
          <cell r="EBG12">
            <v>10.1</v>
          </cell>
          <cell r="EBH12">
            <v>10.1</v>
          </cell>
          <cell r="EBI12">
            <v>10.1</v>
          </cell>
          <cell r="EBJ12">
            <v>10.1</v>
          </cell>
          <cell r="EBK12">
            <v>10.1</v>
          </cell>
          <cell r="EBL12">
            <v>10.1</v>
          </cell>
          <cell r="EBM12">
            <v>10.1</v>
          </cell>
          <cell r="EBN12">
            <v>10.1</v>
          </cell>
          <cell r="EBO12">
            <v>10.1</v>
          </cell>
          <cell r="EBP12">
            <v>10.1</v>
          </cell>
          <cell r="EBQ12">
            <v>10.1</v>
          </cell>
          <cell r="EBR12">
            <v>10.1</v>
          </cell>
          <cell r="EBS12">
            <v>10.1</v>
          </cell>
          <cell r="EBT12">
            <v>10.1</v>
          </cell>
          <cell r="EBU12">
            <v>10.1</v>
          </cell>
          <cell r="EBV12">
            <v>10.1</v>
          </cell>
          <cell r="EBW12">
            <v>10.1</v>
          </cell>
          <cell r="EBX12">
            <v>10.1</v>
          </cell>
          <cell r="EBY12">
            <v>10.1</v>
          </cell>
          <cell r="EBZ12">
            <v>10.1</v>
          </cell>
          <cell r="ECA12">
            <v>10.1</v>
          </cell>
          <cell r="ECB12">
            <v>10.3</v>
          </cell>
          <cell r="ECC12">
            <v>10.3</v>
          </cell>
          <cell r="ECD12">
            <v>10.3</v>
          </cell>
          <cell r="ECE12">
            <v>10.3</v>
          </cell>
          <cell r="ECF12">
            <v>10.3</v>
          </cell>
          <cell r="ECG12">
            <v>10.3</v>
          </cell>
          <cell r="ECH12">
            <v>10.3</v>
          </cell>
          <cell r="ECI12">
            <v>10.3</v>
          </cell>
          <cell r="ECJ12">
            <v>10.3</v>
          </cell>
          <cell r="ECK12">
            <v>10.3</v>
          </cell>
          <cell r="ECL12">
            <v>10.3</v>
          </cell>
          <cell r="ECM12">
            <v>10.3</v>
          </cell>
          <cell r="ECN12">
            <v>10.3</v>
          </cell>
          <cell r="ECO12">
            <v>10.3</v>
          </cell>
          <cell r="ECP12">
            <v>10.3</v>
          </cell>
          <cell r="ECQ12">
            <v>10.3</v>
          </cell>
          <cell r="ECR12">
            <v>10.3</v>
          </cell>
          <cell r="ECS12">
            <v>10.3</v>
          </cell>
          <cell r="ECT12">
            <v>10.3</v>
          </cell>
          <cell r="ECU12">
            <v>10.3</v>
          </cell>
          <cell r="ECV12">
            <v>10.3</v>
          </cell>
          <cell r="ECW12">
            <v>10.3</v>
          </cell>
          <cell r="ECX12">
            <v>10.3</v>
          </cell>
          <cell r="ECY12">
            <v>10.3</v>
          </cell>
          <cell r="ECZ12">
            <v>10.5</v>
          </cell>
          <cell r="EDA12">
            <v>10.5</v>
          </cell>
          <cell r="EDB12">
            <v>10.5</v>
          </cell>
          <cell r="EDC12">
            <v>10.5</v>
          </cell>
          <cell r="EDD12">
            <v>10.5</v>
          </cell>
          <cell r="EDE12">
            <v>10.5</v>
          </cell>
          <cell r="EDF12">
            <v>10.5</v>
          </cell>
          <cell r="EDG12">
            <v>10.5</v>
          </cell>
          <cell r="EDH12">
            <v>10.5</v>
          </cell>
          <cell r="EDI12">
            <v>10.5</v>
          </cell>
          <cell r="EDJ12">
            <v>10.5</v>
          </cell>
          <cell r="EDK12">
            <v>10.5</v>
          </cell>
          <cell r="EDL12">
            <v>10.5</v>
          </cell>
          <cell r="EDM12">
            <v>10.5</v>
          </cell>
          <cell r="EDN12">
            <v>10.5</v>
          </cell>
          <cell r="EDO12">
            <v>10.5</v>
          </cell>
          <cell r="EDP12">
            <v>10.5</v>
          </cell>
          <cell r="EDQ12">
            <v>10.5</v>
          </cell>
          <cell r="EDR12">
            <v>10.5</v>
          </cell>
          <cell r="EDS12">
            <v>10.5</v>
          </cell>
          <cell r="EDT12">
            <v>10.5</v>
          </cell>
          <cell r="EDU12">
            <v>10.5</v>
          </cell>
          <cell r="EDV12">
            <v>10.5</v>
          </cell>
          <cell r="EDW12">
            <v>10.5</v>
          </cell>
          <cell r="EDX12">
            <v>10.7</v>
          </cell>
          <cell r="EDY12">
            <v>10.7</v>
          </cell>
          <cell r="EDZ12">
            <v>10.7</v>
          </cell>
          <cell r="EEA12">
            <v>10.7</v>
          </cell>
          <cell r="EEB12">
            <v>10.7</v>
          </cell>
          <cell r="EEC12">
            <v>10.7</v>
          </cell>
          <cell r="EED12">
            <v>10.7</v>
          </cell>
          <cell r="EEE12">
            <v>10.7</v>
          </cell>
          <cell r="EEF12">
            <v>10.7</v>
          </cell>
          <cell r="EEG12">
            <v>10.7</v>
          </cell>
          <cell r="EEH12">
            <v>10.7</v>
          </cell>
          <cell r="EEI12">
            <v>10.7</v>
          </cell>
          <cell r="EEJ12">
            <v>10.7</v>
          </cell>
          <cell r="EEK12">
            <v>10.7</v>
          </cell>
          <cell r="EEL12">
            <v>10.7</v>
          </cell>
          <cell r="EEM12">
            <v>10.7</v>
          </cell>
          <cell r="EEN12">
            <v>10.7</v>
          </cell>
          <cell r="EEO12">
            <v>10.7</v>
          </cell>
          <cell r="EEP12">
            <v>10.7</v>
          </cell>
          <cell r="EEQ12">
            <v>10.7</v>
          </cell>
          <cell r="EER12">
            <v>10.7</v>
          </cell>
          <cell r="EES12">
            <v>10.7</v>
          </cell>
          <cell r="EET12">
            <v>10.7</v>
          </cell>
          <cell r="EEU12">
            <v>10.7</v>
          </cell>
          <cell r="EEV12">
            <v>10.8</v>
          </cell>
          <cell r="EEW12">
            <v>10.8</v>
          </cell>
          <cell r="EEX12">
            <v>10.8</v>
          </cell>
          <cell r="EEY12">
            <v>10.8</v>
          </cell>
          <cell r="EEZ12">
            <v>10.8</v>
          </cell>
          <cell r="EFA12">
            <v>10.8</v>
          </cell>
          <cell r="EFB12">
            <v>10.8</v>
          </cell>
          <cell r="EFC12">
            <v>10.8</v>
          </cell>
          <cell r="EFD12">
            <v>10.8</v>
          </cell>
          <cell r="EFE12">
            <v>10.8</v>
          </cell>
          <cell r="EFF12">
            <v>10.8</v>
          </cell>
          <cell r="EFG12">
            <v>10.8</v>
          </cell>
          <cell r="EFH12">
            <v>10.8</v>
          </cell>
          <cell r="EFI12">
            <v>10.8</v>
          </cell>
          <cell r="EFJ12">
            <v>10.8</v>
          </cell>
          <cell r="EFK12">
            <v>10.8</v>
          </cell>
          <cell r="EFL12">
            <v>10.8</v>
          </cell>
          <cell r="EFM12">
            <v>10.8</v>
          </cell>
          <cell r="EFN12">
            <v>10.8</v>
          </cell>
          <cell r="EFO12">
            <v>10.8</v>
          </cell>
          <cell r="EFP12">
            <v>10.8</v>
          </cell>
          <cell r="EFQ12">
            <v>10.8</v>
          </cell>
          <cell r="EFR12">
            <v>10.8</v>
          </cell>
          <cell r="EFS12">
            <v>10.8</v>
          </cell>
          <cell r="EFT12">
            <v>10.9</v>
          </cell>
          <cell r="EFU12">
            <v>10.9</v>
          </cell>
          <cell r="EFV12">
            <v>10.9</v>
          </cell>
          <cell r="EFW12">
            <v>10.9</v>
          </cell>
          <cell r="EFX12">
            <v>10.9</v>
          </cell>
          <cell r="EFY12">
            <v>10.9</v>
          </cell>
          <cell r="EFZ12">
            <v>10.9</v>
          </cell>
          <cell r="EGA12">
            <v>10.9</v>
          </cell>
          <cell r="EGB12">
            <v>10.9</v>
          </cell>
          <cell r="EGC12">
            <v>10.9</v>
          </cell>
          <cell r="EGD12">
            <v>10.9</v>
          </cell>
          <cell r="EGE12">
            <v>10.9</v>
          </cell>
          <cell r="EGF12">
            <v>10.9</v>
          </cell>
          <cell r="EGG12">
            <v>10.9</v>
          </cell>
          <cell r="EGH12">
            <v>10.9</v>
          </cell>
          <cell r="EGI12">
            <v>10.9</v>
          </cell>
          <cell r="EGJ12">
            <v>10.9</v>
          </cell>
          <cell r="EGK12">
            <v>10.9</v>
          </cell>
          <cell r="EGL12">
            <v>10.9</v>
          </cell>
          <cell r="EGM12">
            <v>10.9</v>
          </cell>
          <cell r="EGN12">
            <v>10.9</v>
          </cell>
          <cell r="EGO12">
            <v>10.9</v>
          </cell>
          <cell r="EGP12">
            <v>10.9</v>
          </cell>
          <cell r="EGQ12">
            <v>10.9</v>
          </cell>
          <cell r="EGR12">
            <v>10.9</v>
          </cell>
          <cell r="EGS12">
            <v>10.9</v>
          </cell>
          <cell r="EGT12">
            <v>10.9</v>
          </cell>
          <cell r="EGU12">
            <v>10.9</v>
          </cell>
          <cell r="EGV12">
            <v>10.9</v>
          </cell>
          <cell r="EGW12">
            <v>10.9</v>
          </cell>
          <cell r="EGX12">
            <v>10.9</v>
          </cell>
          <cell r="EGY12">
            <v>10.9</v>
          </cell>
          <cell r="EGZ12">
            <v>10.9</v>
          </cell>
          <cell r="EHA12">
            <v>10.9</v>
          </cell>
          <cell r="EHB12">
            <v>10.9</v>
          </cell>
          <cell r="EHC12">
            <v>10.9</v>
          </cell>
          <cell r="EHD12">
            <v>10.9</v>
          </cell>
          <cell r="EHE12">
            <v>10.9</v>
          </cell>
          <cell r="EHF12">
            <v>10.9</v>
          </cell>
          <cell r="EHG12">
            <v>10.9</v>
          </cell>
          <cell r="EHH12">
            <v>10.9</v>
          </cell>
          <cell r="EHI12">
            <v>10.9</v>
          </cell>
          <cell r="EHJ12">
            <v>10.9</v>
          </cell>
          <cell r="EHK12">
            <v>10.9</v>
          </cell>
          <cell r="EHL12">
            <v>10.9</v>
          </cell>
          <cell r="EHM12">
            <v>10.9</v>
          </cell>
          <cell r="EHN12">
            <v>10.9</v>
          </cell>
          <cell r="EHO12">
            <v>10.9</v>
          </cell>
          <cell r="EHP12">
            <v>10.8</v>
          </cell>
          <cell r="EHQ12">
            <v>10.8</v>
          </cell>
          <cell r="EHR12">
            <v>10.8</v>
          </cell>
          <cell r="EHS12">
            <v>10.8</v>
          </cell>
          <cell r="EHT12">
            <v>10.8</v>
          </cell>
          <cell r="EHU12">
            <v>10.8</v>
          </cell>
          <cell r="EHV12">
            <v>10.8</v>
          </cell>
          <cell r="EHW12">
            <v>10.8</v>
          </cell>
          <cell r="EHX12">
            <v>10.8</v>
          </cell>
          <cell r="EHY12">
            <v>10.8</v>
          </cell>
          <cell r="EHZ12">
            <v>10.8</v>
          </cell>
          <cell r="EIA12">
            <v>10.8</v>
          </cell>
          <cell r="EIB12">
            <v>10.8</v>
          </cell>
          <cell r="EIC12">
            <v>10.8</v>
          </cell>
          <cell r="EID12">
            <v>10.8</v>
          </cell>
          <cell r="EIE12">
            <v>10.8</v>
          </cell>
          <cell r="EIF12">
            <v>10.8</v>
          </cell>
          <cell r="EIG12">
            <v>10.8</v>
          </cell>
          <cell r="EIH12">
            <v>10.8</v>
          </cell>
          <cell r="EII12">
            <v>10.8</v>
          </cell>
          <cell r="EIJ12">
            <v>10.8</v>
          </cell>
          <cell r="EIK12">
            <v>10.8</v>
          </cell>
          <cell r="EIL12">
            <v>10.8</v>
          </cell>
          <cell r="EIM12">
            <v>10.8</v>
          </cell>
          <cell r="EIN12">
            <v>10.6</v>
          </cell>
          <cell r="HPK12">
            <v>15.5</v>
          </cell>
          <cell r="HPL12">
            <v>15.3</v>
          </cell>
          <cell r="KVK12">
            <v>6.9</v>
          </cell>
          <cell r="KVL12">
            <v>6.8</v>
          </cell>
          <cell r="LYA12">
            <v>5.3</v>
          </cell>
        </row>
        <row r="13">
          <cell r="D13">
            <v>-0.3</v>
          </cell>
          <cell r="BBO13">
            <v>1.5</v>
          </cell>
          <cell r="BBP13">
            <v>-0.5</v>
          </cell>
          <cell r="BBQ13">
            <v>-0.9</v>
          </cell>
          <cell r="BBR13">
            <v>-1.3</v>
          </cell>
          <cell r="BBS13">
            <v>-1.7</v>
          </cell>
          <cell r="BBT13">
            <v>-1.9</v>
          </cell>
          <cell r="BBU13">
            <v>-2.1</v>
          </cell>
          <cell r="BBV13">
            <v>-2.5</v>
          </cell>
          <cell r="BBW13">
            <v>-3.1</v>
          </cell>
          <cell r="BBX13">
            <v>-3.3</v>
          </cell>
          <cell r="BBY13">
            <v>-2.6</v>
          </cell>
          <cell r="BBZ13">
            <v>-1.7</v>
          </cell>
          <cell r="BCA13">
            <v>-0.3</v>
          </cell>
          <cell r="BCB13">
            <v>0.6</v>
          </cell>
          <cell r="BCC13">
            <v>1.5</v>
          </cell>
          <cell r="BCD13">
            <v>1.6</v>
          </cell>
          <cell r="BCE13">
            <v>1</v>
          </cell>
          <cell r="BCF13">
            <v>0.4</v>
          </cell>
          <cell r="BCG13">
            <v>0</v>
          </cell>
          <cell r="BCH13">
            <v>-0.5</v>
          </cell>
          <cell r="BCI13">
            <v>-0.4</v>
          </cell>
          <cell r="BCJ13">
            <v>-0.4</v>
          </cell>
          <cell r="BCK13">
            <v>-0.4</v>
          </cell>
          <cell r="BCL13">
            <v>-0.6</v>
          </cell>
          <cell r="BCM13">
            <v>-0.8</v>
          </cell>
          <cell r="BCN13">
            <v>-0.7</v>
          </cell>
          <cell r="BCO13">
            <v>-0.5</v>
          </cell>
          <cell r="BCP13">
            <v>-0.4</v>
          </cell>
          <cell r="BCQ13">
            <v>-0.6</v>
          </cell>
          <cell r="BCR13">
            <v>-0.9</v>
          </cell>
          <cell r="BCS13">
            <v>-1</v>
          </cell>
          <cell r="BCT13">
            <v>-0.8</v>
          </cell>
          <cell r="BCU13">
            <v>-0.7</v>
          </cell>
          <cell r="BCV13">
            <v>-0.3</v>
          </cell>
          <cell r="BCW13">
            <v>-0.3</v>
          </cell>
          <cell r="BCX13">
            <v>-0.8</v>
          </cell>
          <cell r="BCY13">
            <v>-0.5</v>
          </cell>
          <cell r="BCZ13">
            <v>0.3</v>
          </cell>
          <cell r="BDA13">
            <v>1.2</v>
          </cell>
          <cell r="BDB13">
            <v>0.9</v>
          </cell>
          <cell r="BDC13">
            <v>0.9</v>
          </cell>
          <cell r="BDD13">
            <v>0.7</v>
          </cell>
          <cell r="BDE13">
            <v>-0.1</v>
          </cell>
          <cell r="BDF13">
            <v>-0.4</v>
          </cell>
          <cell r="BDG13">
            <v>-1</v>
          </cell>
          <cell r="BDH13">
            <v>-0.6</v>
          </cell>
          <cell r="BDI13">
            <v>-0.8</v>
          </cell>
          <cell r="BDJ13">
            <v>-1.5</v>
          </cell>
          <cell r="BDK13">
            <v>-1.1000000000000001</v>
          </cell>
          <cell r="BDL13">
            <v>-1.5</v>
          </cell>
          <cell r="BDM13">
            <v>-1.2</v>
          </cell>
          <cell r="BDN13">
            <v>-1.2</v>
          </cell>
          <cell r="BDO13">
            <v>-1.2</v>
          </cell>
          <cell r="BDP13">
            <v>-1.6</v>
          </cell>
          <cell r="BDQ13">
            <v>-1.9</v>
          </cell>
          <cell r="BDR13">
            <v>-1.8</v>
          </cell>
          <cell r="BDS13">
            <v>-1.8</v>
          </cell>
          <cell r="BDT13">
            <v>-1.3</v>
          </cell>
          <cell r="BDU13">
            <v>-1</v>
          </cell>
          <cell r="BDV13">
            <v>-1</v>
          </cell>
          <cell r="BDW13">
            <v>-0.4</v>
          </cell>
          <cell r="BDX13">
            <v>-0.6</v>
          </cell>
          <cell r="BDY13">
            <v>-0.8</v>
          </cell>
          <cell r="BDZ13">
            <v>-0.7</v>
          </cell>
          <cell r="BEA13">
            <v>-1.4</v>
          </cell>
          <cell r="BEB13">
            <v>-1.3</v>
          </cell>
          <cell r="BEC13">
            <v>-2.2000000000000002</v>
          </cell>
          <cell r="BED13">
            <v>-3.4</v>
          </cell>
          <cell r="BEE13">
            <v>-4.3</v>
          </cell>
          <cell r="BEF13">
            <v>-2.5</v>
          </cell>
          <cell r="BEG13">
            <v>-2.6</v>
          </cell>
          <cell r="BEH13">
            <v>-3.1</v>
          </cell>
          <cell r="BEI13">
            <v>-3.7</v>
          </cell>
          <cell r="BEJ13">
            <v>-2.9</v>
          </cell>
          <cell r="BEK13">
            <v>-3</v>
          </cell>
          <cell r="BEL13">
            <v>-3.3</v>
          </cell>
          <cell r="BEM13">
            <v>-3.3</v>
          </cell>
          <cell r="BEN13">
            <v>-3.6</v>
          </cell>
          <cell r="BEO13">
            <v>-4</v>
          </cell>
          <cell r="BEP13">
            <v>-4.3</v>
          </cell>
          <cell r="BEQ13">
            <v>-4.5999999999999996</v>
          </cell>
          <cell r="BER13">
            <v>-4.5999999999999996</v>
          </cell>
          <cell r="BES13">
            <v>-4.5</v>
          </cell>
          <cell r="BET13">
            <v>-3.2</v>
          </cell>
          <cell r="BEU13">
            <v>-1.1000000000000001</v>
          </cell>
          <cell r="BEV13">
            <v>-0.1</v>
          </cell>
          <cell r="BEW13">
            <v>-1.4</v>
          </cell>
          <cell r="BEX13">
            <v>-1.6</v>
          </cell>
          <cell r="BEY13">
            <v>-1.7</v>
          </cell>
          <cell r="BEZ13">
            <v>-1.8</v>
          </cell>
          <cell r="BFA13">
            <v>-2.2999999999999998</v>
          </cell>
          <cell r="BFB13">
            <v>-2.8</v>
          </cell>
          <cell r="BFC13">
            <v>-3.7</v>
          </cell>
          <cell r="BFD13">
            <v>-3.4</v>
          </cell>
          <cell r="BFE13">
            <v>-3.2</v>
          </cell>
          <cell r="BFF13">
            <v>-3.6</v>
          </cell>
          <cell r="BFG13">
            <v>-3.8</v>
          </cell>
          <cell r="BFH13">
            <v>-3.5</v>
          </cell>
          <cell r="BFI13">
            <v>-4.2</v>
          </cell>
          <cell r="BFJ13">
            <v>-4.3</v>
          </cell>
          <cell r="BFK13">
            <v>-4</v>
          </cell>
          <cell r="BFL13">
            <v>-4.2</v>
          </cell>
          <cell r="BFM13">
            <v>-5.0999999999999996</v>
          </cell>
          <cell r="BFN13">
            <v>-6.2</v>
          </cell>
          <cell r="BFO13">
            <v>-7.4</v>
          </cell>
          <cell r="BFP13">
            <v>-7.9</v>
          </cell>
          <cell r="BFQ13">
            <v>-5.6</v>
          </cell>
          <cell r="BFR13">
            <v>-3.8</v>
          </cell>
          <cell r="BFS13">
            <v>-3.4</v>
          </cell>
          <cell r="BFT13">
            <v>-3</v>
          </cell>
          <cell r="BFU13">
            <v>-3.3</v>
          </cell>
          <cell r="BFV13">
            <v>-3.5</v>
          </cell>
          <cell r="BFW13">
            <v>-3.8</v>
          </cell>
          <cell r="BFX13">
            <v>-3.6</v>
          </cell>
          <cell r="BFY13">
            <v>-4</v>
          </cell>
          <cell r="BFZ13">
            <v>-4.8</v>
          </cell>
          <cell r="BGA13">
            <v>-5.5</v>
          </cell>
          <cell r="BGB13">
            <v>-5.2</v>
          </cell>
          <cell r="BGC13">
            <v>-4.9000000000000004</v>
          </cell>
          <cell r="BGD13">
            <v>-6.7</v>
          </cell>
          <cell r="BGE13">
            <v>-6.4</v>
          </cell>
          <cell r="BGF13">
            <v>-6.5</v>
          </cell>
          <cell r="BGG13">
            <v>-9.6</v>
          </cell>
          <cell r="BGH13">
            <v>-11.3</v>
          </cell>
          <cell r="BGI13">
            <v>-12.3</v>
          </cell>
          <cell r="BGJ13">
            <v>-11.3</v>
          </cell>
          <cell r="BGK13">
            <v>-8.4</v>
          </cell>
          <cell r="BGL13">
            <v>-7</v>
          </cell>
          <cell r="BGM13">
            <v>-6.1</v>
          </cell>
          <cell r="BGN13">
            <v>-4.0999999999999996</v>
          </cell>
          <cell r="BGO13">
            <v>-3.4</v>
          </cell>
          <cell r="BGP13">
            <v>-3.7</v>
          </cell>
          <cell r="BGQ13">
            <v>-3.7</v>
          </cell>
          <cell r="BGR13">
            <v>-3.4</v>
          </cell>
          <cell r="BGS13">
            <v>-3.1</v>
          </cell>
          <cell r="BGT13">
            <v>-2.9</v>
          </cell>
          <cell r="BGU13">
            <v>-2.7</v>
          </cell>
          <cell r="BGV13">
            <v>-2.7</v>
          </cell>
          <cell r="BGW13">
            <v>-2.8</v>
          </cell>
          <cell r="BGX13">
            <v>-3</v>
          </cell>
          <cell r="BGY13">
            <v>-3</v>
          </cell>
          <cell r="BGZ13">
            <v>-4</v>
          </cell>
          <cell r="BHA13">
            <v>-4.5999999999999996</v>
          </cell>
          <cell r="BHB13">
            <v>-4.4000000000000004</v>
          </cell>
          <cell r="BHC13">
            <v>-4.7</v>
          </cell>
          <cell r="BHD13">
            <v>-5.2</v>
          </cell>
          <cell r="BHE13">
            <v>-5.7</v>
          </cell>
          <cell r="BHF13">
            <v>-7.4</v>
          </cell>
          <cell r="BHG13">
            <v>-8.8000000000000007</v>
          </cell>
          <cell r="BHH13">
            <v>-11.8</v>
          </cell>
          <cell r="BHI13">
            <v>-15</v>
          </cell>
          <cell r="BHJ13">
            <v>-14.8</v>
          </cell>
          <cell r="BHK13">
            <v>-14.6</v>
          </cell>
          <cell r="BHL13">
            <v>-13.5</v>
          </cell>
          <cell r="BHM13">
            <v>-9.6</v>
          </cell>
          <cell r="BHN13">
            <v>-6</v>
          </cell>
          <cell r="BHO13">
            <v>-3.7</v>
          </cell>
          <cell r="BHP13">
            <v>-1.4</v>
          </cell>
          <cell r="BHQ13">
            <v>-1</v>
          </cell>
          <cell r="BHR13">
            <v>-1.2</v>
          </cell>
          <cell r="BHS13">
            <v>-0.5</v>
          </cell>
          <cell r="BHT13">
            <v>-1.7</v>
          </cell>
          <cell r="BHU13">
            <v>-2.6</v>
          </cell>
          <cell r="BHV13">
            <v>-4.0999999999999996</v>
          </cell>
          <cell r="BHW13">
            <v>-6.9</v>
          </cell>
          <cell r="BHX13">
            <v>-8.6999999999999993</v>
          </cell>
          <cell r="BHY13">
            <v>-10.6</v>
          </cell>
          <cell r="BHZ13">
            <v>-11.6</v>
          </cell>
          <cell r="BIA13">
            <v>-12.8</v>
          </cell>
          <cell r="BIB13">
            <v>-12.5</v>
          </cell>
          <cell r="BIC13">
            <v>-11.2</v>
          </cell>
          <cell r="BID13">
            <v>-10</v>
          </cell>
          <cell r="BIE13">
            <v>-11.5</v>
          </cell>
          <cell r="BIF13">
            <v>-10.5</v>
          </cell>
          <cell r="BIG13">
            <v>-10.6</v>
          </cell>
          <cell r="BIH13">
            <v>-8.6999999999999993</v>
          </cell>
          <cell r="BII13">
            <v>-7.4</v>
          </cell>
          <cell r="BIJ13">
            <v>-6.6</v>
          </cell>
          <cell r="BIK13">
            <v>-4.8</v>
          </cell>
          <cell r="BIL13">
            <v>-2.8</v>
          </cell>
          <cell r="BIM13">
            <v>-1.4</v>
          </cell>
          <cell r="BIN13">
            <v>-0.4</v>
          </cell>
          <cell r="BIO13">
            <v>-0.2</v>
          </cell>
          <cell r="BIP13">
            <v>-0.2</v>
          </cell>
          <cell r="BIQ13">
            <v>-0.2</v>
          </cell>
          <cell r="BIR13">
            <v>-0.6</v>
          </cell>
          <cell r="BIS13">
            <v>-1.4</v>
          </cell>
          <cell r="BIT13">
            <v>-2</v>
          </cell>
          <cell r="BIU13">
            <v>-2.1</v>
          </cell>
          <cell r="BIV13">
            <v>-2.4</v>
          </cell>
          <cell r="BIW13">
            <v>-2.5</v>
          </cell>
          <cell r="BIX13">
            <v>-2.5</v>
          </cell>
          <cell r="BIY13">
            <v>-2.4</v>
          </cell>
          <cell r="BIZ13">
            <v>-3.5</v>
          </cell>
          <cell r="BJA13">
            <v>-2.9</v>
          </cell>
          <cell r="BJB13">
            <v>-2.7</v>
          </cell>
          <cell r="BJC13">
            <v>-2.7</v>
          </cell>
          <cell r="BJD13">
            <v>-3.4</v>
          </cell>
          <cell r="BJE13">
            <v>-3.8</v>
          </cell>
          <cell r="BJF13">
            <v>-3.7</v>
          </cell>
          <cell r="BJG13">
            <v>-3.1</v>
          </cell>
          <cell r="BJH13">
            <v>-2.4</v>
          </cell>
          <cell r="BJI13">
            <v>-1.6</v>
          </cell>
          <cell r="BJJ13">
            <v>-1.1000000000000001</v>
          </cell>
          <cell r="BJK13">
            <v>-0.8</v>
          </cell>
          <cell r="BJL13">
            <v>-0.4</v>
          </cell>
          <cell r="BJM13">
            <v>0</v>
          </cell>
          <cell r="BJN13">
            <v>0</v>
          </cell>
          <cell r="BJO13">
            <v>0</v>
          </cell>
          <cell r="BJP13">
            <v>-0.4</v>
          </cell>
          <cell r="BJQ13">
            <v>-0.9</v>
          </cell>
          <cell r="BJR13">
            <v>-1.2</v>
          </cell>
          <cell r="BJS13">
            <v>-1.5</v>
          </cell>
          <cell r="BJT13">
            <v>-1.8</v>
          </cell>
          <cell r="BJU13">
            <v>-2</v>
          </cell>
          <cell r="BJV13">
            <v>-2.2000000000000002</v>
          </cell>
          <cell r="BJW13">
            <v>-2.4</v>
          </cell>
          <cell r="BJX13">
            <v>-3</v>
          </cell>
          <cell r="BJY13">
            <v>-3.8</v>
          </cell>
          <cell r="BJZ13">
            <v>-4.3</v>
          </cell>
          <cell r="BKA13">
            <v>-4.9000000000000004</v>
          </cell>
          <cell r="BKB13">
            <v>-5.2</v>
          </cell>
          <cell r="BKC13">
            <v>-5.2</v>
          </cell>
          <cell r="BKD13">
            <v>-5.3</v>
          </cell>
          <cell r="BKE13">
            <v>-5.3</v>
          </cell>
          <cell r="BKF13">
            <v>-5</v>
          </cell>
          <cell r="BKG13">
            <v>-4.4000000000000004</v>
          </cell>
          <cell r="BKH13">
            <v>-3.9</v>
          </cell>
          <cell r="BKI13">
            <v>-3.4</v>
          </cell>
          <cell r="BKJ13">
            <v>-3</v>
          </cell>
          <cell r="BKK13">
            <v>-2.2999999999999998</v>
          </cell>
          <cell r="BKL13">
            <v>-2</v>
          </cell>
          <cell r="BKM13">
            <v>-1.9</v>
          </cell>
          <cell r="BKN13">
            <v>-2.2000000000000002</v>
          </cell>
          <cell r="BKO13">
            <v>-3</v>
          </cell>
          <cell r="BKP13">
            <v>-3.8</v>
          </cell>
          <cell r="BKQ13">
            <v>-3.9</v>
          </cell>
          <cell r="BKR13">
            <v>-3.5</v>
          </cell>
          <cell r="BKS13">
            <v>-4.2</v>
          </cell>
          <cell r="BKT13">
            <v>-4.8</v>
          </cell>
          <cell r="BKU13">
            <v>-5.5</v>
          </cell>
          <cell r="BKV13">
            <v>-6.4</v>
          </cell>
          <cell r="BKW13">
            <v>-7.2</v>
          </cell>
          <cell r="BKX13">
            <v>-7.4</v>
          </cell>
          <cell r="BKY13">
            <v>-7.6</v>
          </cell>
          <cell r="BKZ13">
            <v>-7.9</v>
          </cell>
          <cell r="BLA13">
            <v>-7.6</v>
          </cell>
          <cell r="BLB13">
            <v>-7.1</v>
          </cell>
          <cell r="BLC13">
            <v>-6.8</v>
          </cell>
          <cell r="BLD13">
            <v>-6.6</v>
          </cell>
          <cell r="BLE13">
            <v>-6.3</v>
          </cell>
          <cell r="BLF13">
            <v>-5.5</v>
          </cell>
          <cell r="BLG13">
            <v>-4.8</v>
          </cell>
          <cell r="BLH13">
            <v>-4.4000000000000004</v>
          </cell>
          <cell r="BLI13">
            <v>-4</v>
          </cell>
          <cell r="BLJ13">
            <v>-3.9</v>
          </cell>
          <cell r="BLK13">
            <v>-3.6</v>
          </cell>
          <cell r="BLL13">
            <v>-3.4</v>
          </cell>
          <cell r="BLM13">
            <v>-3.5</v>
          </cell>
          <cell r="BLN13">
            <v>-3.8</v>
          </cell>
          <cell r="BLO13">
            <v>-4.0999999999999996</v>
          </cell>
          <cell r="BLP13">
            <v>-4.5</v>
          </cell>
          <cell r="BLQ13">
            <v>-4.5999999999999996</v>
          </cell>
          <cell r="BLR13">
            <v>-4.9000000000000004</v>
          </cell>
          <cell r="BLS13">
            <v>-5.0999999999999996</v>
          </cell>
          <cell r="BLT13">
            <v>-5.3</v>
          </cell>
          <cell r="BLU13">
            <v>-5.5</v>
          </cell>
          <cell r="BLV13">
            <v>-5.6</v>
          </cell>
          <cell r="BLW13">
            <v>-5.7</v>
          </cell>
          <cell r="BLX13">
            <v>-5.9</v>
          </cell>
          <cell r="BLY13">
            <v>-6.1</v>
          </cell>
          <cell r="BLZ13">
            <v>-7</v>
          </cell>
          <cell r="BMA13">
            <v>-9.4</v>
          </cell>
          <cell r="BMB13">
            <v>-8.5</v>
          </cell>
          <cell r="BMC13">
            <v>-4.3</v>
          </cell>
          <cell r="BMD13">
            <v>-3.4</v>
          </cell>
          <cell r="BME13">
            <v>-3</v>
          </cell>
          <cell r="BMF13">
            <v>-2.8</v>
          </cell>
          <cell r="BMG13">
            <v>-2.5</v>
          </cell>
          <cell r="BMH13">
            <v>-2.2999999999999998</v>
          </cell>
          <cell r="BMI13">
            <v>-2.1</v>
          </cell>
          <cell r="BMJ13">
            <v>-2.2999999999999998</v>
          </cell>
          <cell r="BMK13">
            <v>-2.9</v>
          </cell>
          <cell r="BML13">
            <v>-3.6</v>
          </cell>
          <cell r="BMM13">
            <v>-5.0999999999999996</v>
          </cell>
          <cell r="BMN13">
            <v>-6.5</v>
          </cell>
          <cell r="BMO13">
            <v>-8.4</v>
          </cell>
          <cell r="BMP13">
            <v>-9.5</v>
          </cell>
          <cell r="BMQ13">
            <v>-9.3000000000000007</v>
          </cell>
          <cell r="BMR13">
            <v>-10.6</v>
          </cell>
          <cell r="BMS13">
            <v>-11.2</v>
          </cell>
          <cell r="BMT13">
            <v>-11.2</v>
          </cell>
          <cell r="BMU13">
            <v>-10.1</v>
          </cell>
          <cell r="BMV13">
            <v>-11.7</v>
          </cell>
          <cell r="BMW13">
            <v>-9.5</v>
          </cell>
          <cell r="BMX13">
            <v>-7.8</v>
          </cell>
          <cell r="BMY13">
            <v>-6.9</v>
          </cell>
          <cell r="BMZ13">
            <v>-5</v>
          </cell>
          <cell r="BNA13">
            <v>-3.9</v>
          </cell>
          <cell r="BNB13">
            <v>-3</v>
          </cell>
          <cell r="BNC13">
            <v>-1.6</v>
          </cell>
          <cell r="BND13">
            <v>-1.3</v>
          </cell>
          <cell r="BNE13">
            <v>-1.2</v>
          </cell>
          <cell r="BNF13">
            <v>-1</v>
          </cell>
          <cell r="BNG13">
            <v>-1.4</v>
          </cell>
          <cell r="BNH13">
            <v>-2</v>
          </cell>
          <cell r="BNI13">
            <v>-2.2999999999999998</v>
          </cell>
          <cell r="BNJ13">
            <v>-3.5</v>
          </cell>
          <cell r="BNK13">
            <v>-4.3</v>
          </cell>
          <cell r="BNL13">
            <v>-5.4</v>
          </cell>
          <cell r="BNM13">
            <v>-6.2</v>
          </cell>
          <cell r="BNN13">
            <v>-8.1999999999999993</v>
          </cell>
          <cell r="BNO13">
            <v>-9.5</v>
          </cell>
          <cell r="BNP13">
            <v>-10.7</v>
          </cell>
          <cell r="BNQ13">
            <v>-11.5</v>
          </cell>
          <cell r="BNR13">
            <v>-11.8</v>
          </cell>
          <cell r="BNS13">
            <v>-11.8</v>
          </cell>
          <cell r="BNT13">
            <v>-12.5</v>
          </cell>
          <cell r="BNU13">
            <v>-12.3</v>
          </cell>
          <cell r="BNV13">
            <v>-12.3</v>
          </cell>
          <cell r="BNW13">
            <v>-11.7</v>
          </cell>
          <cell r="BNX13">
            <v>-8.8000000000000007</v>
          </cell>
          <cell r="BNY13">
            <v>-4</v>
          </cell>
          <cell r="BNZ13">
            <v>-1.5</v>
          </cell>
          <cell r="BOA13">
            <v>-0.5</v>
          </cell>
          <cell r="BOB13">
            <v>1.6</v>
          </cell>
          <cell r="BOC13">
            <v>0.1</v>
          </cell>
          <cell r="BOD13">
            <v>0</v>
          </cell>
          <cell r="BOE13">
            <v>-0.1</v>
          </cell>
          <cell r="BOF13">
            <v>-0.5</v>
          </cell>
          <cell r="BOG13">
            <v>-1.7</v>
          </cell>
          <cell r="BOH13">
            <v>-2.8</v>
          </cell>
          <cell r="BOI13">
            <v>-3.9</v>
          </cell>
          <cell r="BOJ13">
            <v>-4.4000000000000004</v>
          </cell>
          <cell r="BOK13">
            <v>-5.4</v>
          </cell>
          <cell r="BOL13">
            <v>-5.0999999999999996</v>
          </cell>
          <cell r="BOM13">
            <v>-5.4</v>
          </cell>
          <cell r="BON13">
            <v>-5.0999999999999996</v>
          </cell>
          <cell r="BOO13">
            <v>-4.4000000000000004</v>
          </cell>
          <cell r="BOP13">
            <v>-4</v>
          </cell>
          <cell r="BOQ13">
            <v>-3.6</v>
          </cell>
          <cell r="BOR13">
            <v>-2.5</v>
          </cell>
          <cell r="BOS13">
            <v>-2</v>
          </cell>
          <cell r="BOT13">
            <v>-1.9</v>
          </cell>
          <cell r="BOU13">
            <v>-1.8</v>
          </cell>
          <cell r="BOV13">
            <v>-1.3</v>
          </cell>
          <cell r="BOW13">
            <v>-1.2</v>
          </cell>
          <cell r="BOX13">
            <v>-1</v>
          </cell>
          <cell r="BOY13">
            <v>-0.8</v>
          </cell>
          <cell r="BOZ13">
            <v>-0.5</v>
          </cell>
          <cell r="BPA13">
            <v>-0.1</v>
          </cell>
          <cell r="BPB13">
            <v>0</v>
          </cell>
          <cell r="BPC13">
            <v>0.1</v>
          </cell>
          <cell r="BPD13">
            <v>-0.2</v>
          </cell>
          <cell r="BPE13">
            <v>-0.3</v>
          </cell>
          <cell r="BPF13">
            <v>-0.2</v>
          </cell>
          <cell r="BPG13">
            <v>-0.1</v>
          </cell>
          <cell r="BPH13">
            <v>-0.2</v>
          </cell>
          <cell r="BPI13">
            <v>0.2</v>
          </cell>
          <cell r="BPJ13">
            <v>0.3</v>
          </cell>
          <cell r="BPK13">
            <v>0.4</v>
          </cell>
          <cell r="BPL13">
            <v>0.3</v>
          </cell>
          <cell r="BPM13">
            <v>0.3</v>
          </cell>
          <cell r="BPN13">
            <v>0.2</v>
          </cell>
          <cell r="BPO13">
            <v>-0.1</v>
          </cell>
          <cell r="BPP13">
            <v>-0.3</v>
          </cell>
          <cell r="BPQ13">
            <v>-0.5</v>
          </cell>
          <cell r="BPR13">
            <v>-0.6</v>
          </cell>
          <cell r="BPS13">
            <v>-0.6</v>
          </cell>
          <cell r="BPT13">
            <v>-0.5</v>
          </cell>
          <cell r="BPU13">
            <v>-0.3</v>
          </cell>
          <cell r="BPV13">
            <v>-0.2</v>
          </cell>
          <cell r="BPW13">
            <v>0.1</v>
          </cell>
          <cell r="BPX13">
            <v>0.2</v>
          </cell>
          <cell r="BPY13">
            <v>0.3</v>
          </cell>
          <cell r="BPZ13">
            <v>0.5</v>
          </cell>
          <cell r="BQA13">
            <v>0.3</v>
          </cell>
          <cell r="BQB13">
            <v>0.3</v>
          </cell>
          <cell r="BQC13">
            <v>0.5</v>
          </cell>
          <cell r="BQD13">
            <v>0.4</v>
          </cell>
          <cell r="BQE13">
            <v>0</v>
          </cell>
          <cell r="BQF13">
            <v>-0.3</v>
          </cell>
          <cell r="BQG13">
            <v>-1</v>
          </cell>
          <cell r="BQH13">
            <v>-1.4</v>
          </cell>
          <cell r="BQI13">
            <v>-1.8</v>
          </cell>
          <cell r="BQJ13">
            <v>-2.5</v>
          </cell>
          <cell r="BQK13">
            <v>-3.1</v>
          </cell>
          <cell r="BQL13">
            <v>-3.7</v>
          </cell>
          <cell r="BQM13">
            <v>-3.9</v>
          </cell>
          <cell r="BQN13">
            <v>-3.9</v>
          </cell>
          <cell r="BQO13">
            <v>-3.2</v>
          </cell>
          <cell r="BQP13">
            <v>-2.8</v>
          </cell>
          <cell r="BQQ13">
            <v>-2.6</v>
          </cell>
          <cell r="BQR13">
            <v>-1.7</v>
          </cell>
          <cell r="BQS13">
            <v>-1.8</v>
          </cell>
          <cell r="BQT13">
            <v>-1.3</v>
          </cell>
          <cell r="BQU13">
            <v>-0.8</v>
          </cell>
          <cell r="BQV13">
            <v>-0.1</v>
          </cell>
          <cell r="BQW13">
            <v>0.1</v>
          </cell>
          <cell r="BQX13">
            <v>0</v>
          </cell>
          <cell r="BQY13">
            <v>-0.4</v>
          </cell>
          <cell r="BQZ13">
            <v>-0.8</v>
          </cell>
          <cell r="BRA13">
            <v>-1</v>
          </cell>
          <cell r="BRB13">
            <v>-1.4</v>
          </cell>
          <cell r="BRC13">
            <v>-2.6</v>
          </cell>
          <cell r="BRD13">
            <v>-2.6</v>
          </cell>
          <cell r="BRE13">
            <v>-2.2000000000000002</v>
          </cell>
          <cell r="BRF13">
            <v>-2.5</v>
          </cell>
          <cell r="BRG13">
            <v>-2.8</v>
          </cell>
          <cell r="BRH13">
            <v>-3.1</v>
          </cell>
          <cell r="BRI13">
            <v>-3.6</v>
          </cell>
          <cell r="BRJ13">
            <v>-4</v>
          </cell>
          <cell r="BRK13">
            <v>-4.3</v>
          </cell>
          <cell r="BRL13">
            <v>-4.7</v>
          </cell>
          <cell r="BRM13">
            <v>-4.9000000000000004</v>
          </cell>
          <cell r="BRN13">
            <v>-5.3</v>
          </cell>
          <cell r="BRO13">
            <v>-5.3</v>
          </cell>
          <cell r="BRP13">
            <v>-4.2</v>
          </cell>
          <cell r="BRQ13">
            <v>-3</v>
          </cell>
          <cell r="BRR13">
            <v>-2.1</v>
          </cell>
          <cell r="BRS13">
            <v>-0.4</v>
          </cell>
          <cell r="BRT13">
            <v>1.7</v>
          </cell>
          <cell r="BRU13">
            <v>2.9</v>
          </cell>
          <cell r="BRV13">
            <v>3.1</v>
          </cell>
          <cell r="BRW13">
            <v>2.9</v>
          </cell>
          <cell r="BRX13">
            <v>2.6</v>
          </cell>
          <cell r="BRY13">
            <v>1.6</v>
          </cell>
          <cell r="BRZ13">
            <v>1</v>
          </cell>
          <cell r="BSA13">
            <v>0.7</v>
          </cell>
          <cell r="BSB13">
            <v>0.2</v>
          </cell>
          <cell r="BSC13">
            <v>0.1</v>
          </cell>
          <cell r="BSD13">
            <v>-0.1</v>
          </cell>
          <cell r="BSE13">
            <v>0</v>
          </cell>
          <cell r="BSF13">
            <v>0.5</v>
          </cell>
          <cell r="BSG13">
            <v>0.9</v>
          </cell>
          <cell r="BSH13">
            <v>1.1000000000000001</v>
          </cell>
          <cell r="BSI13">
            <v>1.2</v>
          </cell>
          <cell r="BSJ13">
            <v>1.3</v>
          </cell>
          <cell r="BSK13">
            <v>1.1000000000000001</v>
          </cell>
          <cell r="BSL13">
            <v>1</v>
          </cell>
          <cell r="BSM13">
            <v>1.1000000000000001</v>
          </cell>
          <cell r="BSN13">
            <v>1.2</v>
          </cell>
          <cell r="BSO13">
            <v>1.1000000000000001</v>
          </cell>
          <cell r="BSP13">
            <v>1.2</v>
          </cell>
          <cell r="BSQ13">
            <v>1.6</v>
          </cell>
          <cell r="BSR13">
            <v>1.3</v>
          </cell>
          <cell r="BSS13">
            <v>1.5</v>
          </cell>
          <cell r="BST13">
            <v>1.8</v>
          </cell>
          <cell r="BSU13">
            <v>2.6</v>
          </cell>
          <cell r="BSV13">
            <v>3.4</v>
          </cell>
          <cell r="BSW13">
            <v>1.9</v>
          </cell>
          <cell r="BSX13">
            <v>0.2</v>
          </cell>
          <cell r="BSY13">
            <v>-0.7</v>
          </cell>
          <cell r="BSZ13">
            <v>-1.2</v>
          </cell>
          <cell r="BTA13">
            <v>-1.5</v>
          </cell>
          <cell r="BTB13">
            <v>-1.8</v>
          </cell>
          <cell r="BTC13">
            <v>-2.2999999999999998</v>
          </cell>
          <cell r="BTD13">
            <v>-2.6</v>
          </cell>
          <cell r="BTE13">
            <v>-3.1</v>
          </cell>
          <cell r="BTF13">
            <v>-3.4</v>
          </cell>
          <cell r="BTG13">
            <v>-3.9</v>
          </cell>
          <cell r="BTH13">
            <v>-4.4000000000000004</v>
          </cell>
          <cell r="BTI13">
            <v>-4.5</v>
          </cell>
          <cell r="BTJ13">
            <v>-3.9</v>
          </cell>
          <cell r="BTK13">
            <v>-3.4</v>
          </cell>
          <cell r="BTL13">
            <v>-2.2999999999999998</v>
          </cell>
          <cell r="BTM13">
            <v>-1.5</v>
          </cell>
          <cell r="BTN13">
            <v>-0.4</v>
          </cell>
          <cell r="BTO13">
            <v>-0.1</v>
          </cell>
          <cell r="BTP13">
            <v>0.2</v>
          </cell>
          <cell r="BTQ13">
            <v>0.3</v>
          </cell>
          <cell r="BTR13">
            <v>0.3</v>
          </cell>
          <cell r="BTS13">
            <v>0.8</v>
          </cell>
          <cell r="BTT13">
            <v>1.6</v>
          </cell>
          <cell r="BTU13">
            <v>1.4</v>
          </cell>
          <cell r="BTV13">
            <v>0.4</v>
          </cell>
          <cell r="BTW13">
            <v>0.1</v>
          </cell>
          <cell r="BTX13">
            <v>0</v>
          </cell>
          <cell r="BTY13">
            <v>0</v>
          </cell>
          <cell r="BTZ13">
            <v>-0.2</v>
          </cell>
          <cell r="BUA13">
            <v>-0.6</v>
          </cell>
          <cell r="BUB13">
            <v>-1.1000000000000001</v>
          </cell>
          <cell r="BUC13">
            <v>-2.2999999999999998</v>
          </cell>
          <cell r="BUD13">
            <v>-2.9</v>
          </cell>
          <cell r="BUE13">
            <v>-4.0999999999999996</v>
          </cell>
          <cell r="BUF13">
            <v>-5.0999999999999996</v>
          </cell>
          <cell r="BUG13">
            <v>-5.5</v>
          </cell>
          <cell r="BUH13">
            <v>-5.8</v>
          </cell>
          <cell r="BUI13">
            <v>-3.9</v>
          </cell>
          <cell r="BUJ13">
            <v>-1</v>
          </cell>
          <cell r="BUK13">
            <v>1.4</v>
          </cell>
          <cell r="BUL13">
            <v>2.1</v>
          </cell>
          <cell r="BUM13">
            <v>2.2999999999999998</v>
          </cell>
          <cell r="BUN13">
            <v>2</v>
          </cell>
          <cell r="BUO13">
            <v>2.9</v>
          </cell>
          <cell r="BUP13">
            <v>3.1</v>
          </cell>
          <cell r="BUQ13">
            <v>3.1</v>
          </cell>
          <cell r="BUR13">
            <v>2.9</v>
          </cell>
          <cell r="BUS13">
            <v>2.5</v>
          </cell>
          <cell r="BUT13">
            <v>1.2</v>
          </cell>
          <cell r="BUU13">
            <v>-0.3</v>
          </cell>
          <cell r="BUV13">
            <v>-1.4</v>
          </cell>
          <cell r="BUW13">
            <v>-1.5</v>
          </cell>
          <cell r="BUX13">
            <v>-1.5</v>
          </cell>
          <cell r="BUY13">
            <v>-1.7</v>
          </cell>
          <cell r="BUZ13">
            <v>-2.1</v>
          </cell>
          <cell r="BVA13">
            <v>-2.5</v>
          </cell>
          <cell r="BVB13">
            <v>-2.5</v>
          </cell>
          <cell r="BVC13">
            <v>-2.8</v>
          </cell>
          <cell r="BVD13">
            <v>-2.9</v>
          </cell>
          <cell r="BVE13">
            <v>-2.9</v>
          </cell>
          <cell r="BVF13">
            <v>-2.8</v>
          </cell>
          <cell r="BVG13">
            <v>-1.6</v>
          </cell>
          <cell r="BVH13">
            <v>-0.1</v>
          </cell>
          <cell r="BVI13">
            <v>0.8</v>
          </cell>
          <cell r="BVJ13">
            <v>1.6</v>
          </cell>
          <cell r="BVK13">
            <v>2.1</v>
          </cell>
          <cell r="BVL13">
            <v>2.2000000000000002</v>
          </cell>
          <cell r="BVM13">
            <v>2.5</v>
          </cell>
          <cell r="BVN13">
            <v>2.1</v>
          </cell>
          <cell r="BVO13">
            <v>2.6</v>
          </cell>
          <cell r="BVP13">
            <v>2.5</v>
          </cell>
          <cell r="BVQ13">
            <v>1.4</v>
          </cell>
          <cell r="BVR13">
            <v>-0.2</v>
          </cell>
          <cell r="BVS13">
            <v>-0.9</v>
          </cell>
          <cell r="BVT13">
            <v>-1.6</v>
          </cell>
          <cell r="BVU13">
            <v>-1.4</v>
          </cell>
          <cell r="BVV13">
            <v>-1.4</v>
          </cell>
          <cell r="BVW13">
            <v>-1.8</v>
          </cell>
          <cell r="BVX13">
            <v>-2.2000000000000002</v>
          </cell>
          <cell r="BVY13">
            <v>-2.4</v>
          </cell>
          <cell r="BVZ13">
            <v>-2</v>
          </cell>
          <cell r="BWA13">
            <v>-2.2000000000000002</v>
          </cell>
          <cell r="BWB13">
            <v>-2.5</v>
          </cell>
          <cell r="BWC13">
            <v>-2.7</v>
          </cell>
          <cell r="BWD13">
            <v>-2.2999999999999998</v>
          </cell>
          <cell r="BWE13">
            <v>-1</v>
          </cell>
          <cell r="BWF13">
            <v>0.7</v>
          </cell>
          <cell r="BWG13">
            <v>1.8</v>
          </cell>
          <cell r="BWH13">
            <v>2.8</v>
          </cell>
          <cell r="BWI13">
            <v>2.9</v>
          </cell>
          <cell r="BWJ13">
            <v>3.1</v>
          </cell>
          <cell r="BWK13">
            <v>3.8</v>
          </cell>
          <cell r="BWL13">
            <v>4</v>
          </cell>
          <cell r="BWM13">
            <v>3.8</v>
          </cell>
          <cell r="BWN13">
            <v>3.6</v>
          </cell>
          <cell r="BWO13">
            <v>3.1</v>
          </cell>
          <cell r="BWP13">
            <v>1.5</v>
          </cell>
          <cell r="BWQ13">
            <v>0.1</v>
          </cell>
          <cell r="BWR13">
            <v>-0.2</v>
          </cell>
          <cell r="BWS13">
            <v>0</v>
          </cell>
          <cell r="BWT13">
            <v>-0.8</v>
          </cell>
          <cell r="BWU13">
            <v>-1.4</v>
          </cell>
          <cell r="BWV13">
            <v>-1.5</v>
          </cell>
          <cell r="BWW13">
            <v>-1.7</v>
          </cell>
          <cell r="BWX13">
            <v>-1.8</v>
          </cell>
          <cell r="BWY13">
            <v>-1.9</v>
          </cell>
          <cell r="BWZ13">
            <v>-1.9</v>
          </cell>
          <cell r="BXA13">
            <v>-1.9</v>
          </cell>
          <cell r="BXB13">
            <v>-1.8</v>
          </cell>
          <cell r="BXC13">
            <v>-0.6</v>
          </cell>
          <cell r="BXD13">
            <v>1.4</v>
          </cell>
          <cell r="BXE13">
            <v>3.1</v>
          </cell>
          <cell r="BXF13">
            <v>4.5999999999999996</v>
          </cell>
          <cell r="BXG13">
            <v>5.2</v>
          </cell>
          <cell r="BXH13">
            <v>5.4</v>
          </cell>
          <cell r="BXI13">
            <v>6.1</v>
          </cell>
          <cell r="BXJ13">
            <v>6.3</v>
          </cell>
          <cell r="BXK13">
            <v>5.5</v>
          </cell>
          <cell r="BXL13">
            <v>4.5</v>
          </cell>
          <cell r="BXM13">
            <v>3.4</v>
          </cell>
          <cell r="BXN13">
            <v>2.2000000000000002</v>
          </cell>
          <cell r="BXO13">
            <v>1.4</v>
          </cell>
          <cell r="BXP13">
            <v>0.7</v>
          </cell>
          <cell r="BXQ13">
            <v>0.4</v>
          </cell>
          <cell r="BXR13">
            <v>0.1</v>
          </cell>
          <cell r="BXS13">
            <v>-0.2</v>
          </cell>
          <cell r="BXT13">
            <v>0</v>
          </cell>
          <cell r="BXU13">
            <v>-0.2</v>
          </cell>
          <cell r="BXV13">
            <v>-0.4</v>
          </cell>
          <cell r="BXW13">
            <v>-0.2</v>
          </cell>
          <cell r="BXX13">
            <v>0.1</v>
          </cell>
          <cell r="BXY13">
            <v>-0.2</v>
          </cell>
          <cell r="BXZ13">
            <v>-0.4</v>
          </cell>
          <cell r="BYA13">
            <v>-0.2</v>
          </cell>
          <cell r="BYB13">
            <v>0.1</v>
          </cell>
          <cell r="BYC13">
            <v>0.6</v>
          </cell>
          <cell r="BYD13">
            <v>1.7</v>
          </cell>
          <cell r="BYE13">
            <v>2.1</v>
          </cell>
          <cell r="BYF13">
            <v>2.8</v>
          </cell>
          <cell r="BYG13">
            <v>2.6</v>
          </cell>
          <cell r="BYH13">
            <v>2.4</v>
          </cell>
          <cell r="BYI13">
            <v>2.2999999999999998</v>
          </cell>
          <cell r="BYJ13">
            <v>1.8</v>
          </cell>
          <cell r="BYK13">
            <v>1.3</v>
          </cell>
          <cell r="BYL13">
            <v>1</v>
          </cell>
          <cell r="BYM13">
            <v>0.7</v>
          </cell>
          <cell r="BYN13">
            <v>0.6</v>
          </cell>
          <cell r="BYO13">
            <v>0.5</v>
          </cell>
          <cell r="BYP13">
            <v>0.5</v>
          </cell>
          <cell r="BYQ13">
            <v>0.6</v>
          </cell>
          <cell r="BYR13">
            <v>0.7</v>
          </cell>
          <cell r="BYS13">
            <v>0.7</v>
          </cell>
          <cell r="BYT13">
            <v>0.7</v>
          </cell>
          <cell r="BYU13">
            <v>0.7</v>
          </cell>
          <cell r="BYV13">
            <v>0.7</v>
          </cell>
          <cell r="BYW13">
            <v>0.7</v>
          </cell>
          <cell r="BYX13">
            <v>0.8</v>
          </cell>
          <cell r="BYY13">
            <v>0.8</v>
          </cell>
          <cell r="BYZ13">
            <v>0.9</v>
          </cell>
          <cell r="BZA13">
            <v>1</v>
          </cell>
          <cell r="BZB13">
            <v>0.9</v>
          </cell>
          <cell r="BZC13">
            <v>1.1000000000000001</v>
          </cell>
          <cell r="BZD13">
            <v>1.3</v>
          </cell>
          <cell r="BZE13">
            <v>1.5</v>
          </cell>
          <cell r="BZF13">
            <v>1.9</v>
          </cell>
          <cell r="BZG13">
            <v>2.2000000000000002</v>
          </cell>
          <cell r="BZH13">
            <v>2.2999999999999998</v>
          </cell>
          <cell r="BZI13">
            <v>2.4</v>
          </cell>
          <cell r="BZJ13">
            <v>2.6</v>
          </cell>
          <cell r="BZK13">
            <v>3.1</v>
          </cell>
          <cell r="BZL13">
            <v>3.5</v>
          </cell>
          <cell r="BZM13">
            <v>5.7</v>
          </cell>
          <cell r="BZN13">
            <v>6</v>
          </cell>
          <cell r="BZO13">
            <v>6</v>
          </cell>
          <cell r="BZP13">
            <v>6.1</v>
          </cell>
          <cell r="BZQ13">
            <v>6.3</v>
          </cell>
          <cell r="BZR13">
            <v>6.4</v>
          </cell>
          <cell r="BZS13">
            <v>6.5</v>
          </cell>
          <cell r="BZT13">
            <v>6.3</v>
          </cell>
          <cell r="BZU13">
            <v>6.3</v>
          </cell>
          <cell r="BZV13">
            <v>6.6</v>
          </cell>
          <cell r="BZW13">
            <v>7.5</v>
          </cell>
          <cell r="BZX13">
            <v>8.4</v>
          </cell>
          <cell r="BZY13">
            <v>9.1</v>
          </cell>
          <cell r="BZZ13">
            <v>9.4</v>
          </cell>
          <cell r="CAA13">
            <v>9.6999999999999993</v>
          </cell>
          <cell r="CAB13">
            <v>10.3</v>
          </cell>
          <cell r="CAC13">
            <v>12.2</v>
          </cell>
          <cell r="CAD13">
            <v>13.1</v>
          </cell>
          <cell r="CAE13">
            <v>12.4</v>
          </cell>
          <cell r="CAF13">
            <v>12</v>
          </cell>
          <cell r="CAG13">
            <v>11.4</v>
          </cell>
          <cell r="CAH13">
            <v>10.8</v>
          </cell>
          <cell r="CAI13">
            <v>10.4</v>
          </cell>
          <cell r="CAJ13">
            <v>10.1</v>
          </cell>
          <cell r="CAK13">
            <v>9.4</v>
          </cell>
          <cell r="CAL13">
            <v>9.1999999999999993</v>
          </cell>
          <cell r="CAM13">
            <v>9</v>
          </cell>
          <cell r="CAN13">
            <v>9.3000000000000007</v>
          </cell>
          <cell r="CAO13">
            <v>9</v>
          </cell>
          <cell r="CAP13">
            <v>8.6</v>
          </cell>
          <cell r="CAQ13">
            <v>8.3000000000000007</v>
          </cell>
          <cell r="CAR13">
            <v>7.8</v>
          </cell>
          <cell r="CAS13">
            <v>7.7</v>
          </cell>
          <cell r="CAT13">
            <v>7.8</v>
          </cell>
          <cell r="CAU13">
            <v>7.9</v>
          </cell>
          <cell r="CAV13">
            <v>8.1</v>
          </cell>
          <cell r="CAW13">
            <v>8.8000000000000007</v>
          </cell>
          <cell r="CAX13">
            <v>8.8000000000000007</v>
          </cell>
          <cell r="CAY13">
            <v>8.8000000000000007</v>
          </cell>
          <cell r="CAZ13">
            <v>8.6</v>
          </cell>
          <cell r="CBA13">
            <v>8.3000000000000007</v>
          </cell>
          <cell r="CBB13">
            <v>8.6999999999999993</v>
          </cell>
          <cell r="CBC13">
            <v>9.8000000000000007</v>
          </cell>
          <cell r="CBD13">
            <v>9.5</v>
          </cell>
          <cell r="CBE13">
            <v>8.9</v>
          </cell>
          <cell r="CBF13">
            <v>7.8</v>
          </cell>
          <cell r="CBG13">
            <v>7.1</v>
          </cell>
          <cell r="CBH13">
            <v>6.8</v>
          </cell>
          <cell r="CBI13">
            <v>6.7</v>
          </cell>
          <cell r="CBJ13">
            <v>6.7</v>
          </cell>
          <cell r="CBK13">
            <v>6.6</v>
          </cell>
          <cell r="CBL13">
            <v>6.5</v>
          </cell>
          <cell r="CBM13">
            <v>6.4</v>
          </cell>
          <cell r="CBN13">
            <v>6</v>
          </cell>
          <cell r="CBO13">
            <v>5.7</v>
          </cell>
          <cell r="CBP13">
            <v>5.4</v>
          </cell>
          <cell r="CBQ13">
            <v>5</v>
          </cell>
          <cell r="CBR13">
            <v>4.8</v>
          </cell>
          <cell r="CBS13">
            <v>5.7</v>
          </cell>
          <cell r="CBT13">
            <v>6.4</v>
          </cell>
          <cell r="CBU13">
            <v>6.9</v>
          </cell>
          <cell r="CBV13">
            <v>7.2</v>
          </cell>
          <cell r="CBW13">
            <v>7.8</v>
          </cell>
          <cell r="CBX13">
            <v>7.8</v>
          </cell>
          <cell r="CBY13">
            <v>7.4</v>
          </cell>
          <cell r="CBZ13">
            <v>7.1</v>
          </cell>
          <cell r="CCA13">
            <v>6.2</v>
          </cell>
          <cell r="CCB13">
            <v>6.3</v>
          </cell>
          <cell r="CCC13">
            <v>6.2</v>
          </cell>
          <cell r="CCD13">
            <v>5.8</v>
          </cell>
          <cell r="CCE13">
            <v>4.3</v>
          </cell>
          <cell r="CCF13">
            <v>3.6</v>
          </cell>
          <cell r="CCG13">
            <v>2.8</v>
          </cell>
          <cell r="CCH13">
            <v>2.6</v>
          </cell>
          <cell r="CCI13">
            <v>3</v>
          </cell>
          <cell r="CCJ13">
            <v>2.8</v>
          </cell>
          <cell r="CCK13">
            <v>2.1</v>
          </cell>
          <cell r="CCL13">
            <v>1.6</v>
          </cell>
          <cell r="CCM13">
            <v>1.5</v>
          </cell>
          <cell r="CCN13">
            <v>1.2</v>
          </cell>
          <cell r="CCO13">
            <v>1</v>
          </cell>
          <cell r="CCP13">
            <v>1.2</v>
          </cell>
          <cell r="CCQ13">
            <v>1.9</v>
          </cell>
          <cell r="CCR13">
            <v>3.8</v>
          </cell>
          <cell r="CCS13">
            <v>5.3</v>
          </cell>
          <cell r="CCT13">
            <v>6.3</v>
          </cell>
          <cell r="CCU13">
            <v>7.3</v>
          </cell>
          <cell r="CCV13">
            <v>7.3</v>
          </cell>
          <cell r="CCW13">
            <v>7.1</v>
          </cell>
          <cell r="CCX13">
            <v>6.2</v>
          </cell>
          <cell r="CCY13">
            <v>5.5</v>
          </cell>
          <cell r="CCZ13">
            <v>6.3</v>
          </cell>
          <cell r="CDA13">
            <v>7.4</v>
          </cell>
          <cell r="CDB13">
            <v>7.6</v>
          </cell>
          <cell r="CDC13">
            <v>7.7</v>
          </cell>
          <cell r="CDD13">
            <v>7.8</v>
          </cell>
          <cell r="CDE13">
            <v>7.9</v>
          </cell>
          <cell r="CDF13">
            <v>8.3000000000000007</v>
          </cell>
          <cell r="CDG13">
            <v>8.4</v>
          </cell>
          <cell r="CDH13">
            <v>8.3000000000000007</v>
          </cell>
          <cell r="CDI13">
            <v>8.3000000000000007</v>
          </cell>
          <cell r="CDJ13">
            <v>8.3000000000000007</v>
          </cell>
          <cell r="CDK13">
            <v>8.4</v>
          </cell>
          <cell r="CDL13">
            <v>8.4</v>
          </cell>
          <cell r="CDM13">
            <v>8.3000000000000007</v>
          </cell>
          <cell r="CDN13">
            <v>8.1999999999999993</v>
          </cell>
          <cell r="CDO13">
            <v>8.1</v>
          </cell>
          <cell r="CDP13">
            <v>8</v>
          </cell>
          <cell r="CDQ13">
            <v>8</v>
          </cell>
          <cell r="CDR13">
            <v>7.8</v>
          </cell>
          <cell r="CDS13">
            <v>7.4</v>
          </cell>
          <cell r="CDT13">
            <v>6.4</v>
          </cell>
          <cell r="CDU13">
            <v>6.5</v>
          </cell>
          <cell r="CDV13">
            <v>6.7</v>
          </cell>
          <cell r="CDW13">
            <v>6.2</v>
          </cell>
          <cell r="CDX13">
            <v>5.5</v>
          </cell>
          <cell r="CDY13">
            <v>4.8</v>
          </cell>
          <cell r="CDZ13">
            <v>4.3</v>
          </cell>
          <cell r="CEA13">
            <v>4</v>
          </cell>
          <cell r="CEB13">
            <v>4.0999999999999996</v>
          </cell>
          <cell r="CEC13">
            <v>4.4000000000000004</v>
          </cell>
          <cell r="CED13">
            <v>4.3</v>
          </cell>
          <cell r="CEE13">
            <v>3.5</v>
          </cell>
          <cell r="CEF13">
            <v>5.2</v>
          </cell>
          <cell r="CEG13">
            <v>5.4</v>
          </cell>
          <cell r="CEH13">
            <v>4.9000000000000004</v>
          </cell>
          <cell r="CEI13">
            <v>4.0999999999999996</v>
          </cell>
          <cell r="CEJ13">
            <v>3.2</v>
          </cell>
          <cell r="CEK13">
            <v>2.9</v>
          </cell>
          <cell r="CEL13">
            <v>3.6</v>
          </cell>
          <cell r="CEM13">
            <v>4.7</v>
          </cell>
          <cell r="CEN13">
            <v>6</v>
          </cell>
          <cell r="CEO13">
            <v>6.3</v>
          </cell>
          <cell r="CEP13">
            <v>6.4</v>
          </cell>
          <cell r="CEQ13">
            <v>6</v>
          </cell>
          <cell r="CER13">
            <v>6</v>
          </cell>
          <cell r="CES13">
            <v>5.5</v>
          </cell>
          <cell r="CET13">
            <v>4.8</v>
          </cell>
          <cell r="CEU13">
            <v>4.4000000000000004</v>
          </cell>
          <cell r="CEV13">
            <v>5.2</v>
          </cell>
          <cell r="CEW13">
            <v>5.4</v>
          </cell>
          <cell r="CEX13">
            <v>4.2</v>
          </cell>
          <cell r="CEY13">
            <v>3.6</v>
          </cell>
          <cell r="CEZ13">
            <v>3.2</v>
          </cell>
          <cell r="CFA13">
            <v>3.7</v>
          </cell>
          <cell r="CFB13">
            <v>3.9</v>
          </cell>
          <cell r="CFC13">
            <v>3.9</v>
          </cell>
          <cell r="CFD13">
            <v>4</v>
          </cell>
          <cell r="CFE13">
            <v>3.9</v>
          </cell>
          <cell r="CFF13">
            <v>3.6</v>
          </cell>
          <cell r="CFG13">
            <v>3.2</v>
          </cell>
          <cell r="CFH13">
            <v>2.7</v>
          </cell>
          <cell r="CFI13">
            <v>3</v>
          </cell>
          <cell r="CFJ13">
            <v>2.4</v>
          </cell>
          <cell r="CFK13">
            <v>3.3</v>
          </cell>
          <cell r="CFL13">
            <v>4.2</v>
          </cell>
          <cell r="CFM13">
            <v>5.5</v>
          </cell>
          <cell r="CFN13">
            <v>6.3</v>
          </cell>
          <cell r="CFO13">
            <v>7.4</v>
          </cell>
          <cell r="CFP13">
            <v>8</v>
          </cell>
          <cell r="CFQ13">
            <v>7.5</v>
          </cell>
          <cell r="CFR13">
            <v>9.1999999999999993</v>
          </cell>
          <cell r="CFS13">
            <v>9.9</v>
          </cell>
          <cell r="CFT13">
            <v>9.6</v>
          </cell>
          <cell r="CFU13">
            <v>9</v>
          </cell>
          <cell r="CFV13">
            <v>8.1</v>
          </cell>
          <cell r="CFW13">
            <v>6.4</v>
          </cell>
          <cell r="CFX13">
            <v>5.3</v>
          </cell>
          <cell r="CFY13">
            <v>4.5</v>
          </cell>
          <cell r="CFZ13">
            <v>4</v>
          </cell>
          <cell r="CGA13">
            <v>3.4</v>
          </cell>
          <cell r="CGB13">
            <v>2.9</v>
          </cell>
          <cell r="CGC13">
            <v>2.9</v>
          </cell>
          <cell r="CGD13">
            <v>2.4</v>
          </cell>
          <cell r="CGE13">
            <v>2.1</v>
          </cell>
          <cell r="CGF13">
            <v>2</v>
          </cell>
          <cell r="CGG13">
            <v>1.9</v>
          </cell>
          <cell r="CGH13">
            <v>2.6</v>
          </cell>
          <cell r="CGI13">
            <v>4.0999999999999996</v>
          </cell>
          <cell r="CGJ13">
            <v>6</v>
          </cell>
          <cell r="CGK13">
            <v>7.3</v>
          </cell>
          <cell r="CGL13">
            <v>7.6</v>
          </cell>
          <cell r="CGM13">
            <v>8.3000000000000007</v>
          </cell>
          <cell r="CGN13">
            <v>8.9</v>
          </cell>
          <cell r="CGO13">
            <v>9</v>
          </cell>
          <cell r="CGP13">
            <v>8.6</v>
          </cell>
          <cell r="CGQ13">
            <v>7.5</v>
          </cell>
          <cell r="CGR13">
            <v>6.9</v>
          </cell>
          <cell r="CGS13">
            <v>5.7</v>
          </cell>
          <cell r="CGT13">
            <v>5.2</v>
          </cell>
          <cell r="CGU13">
            <v>4.9000000000000004</v>
          </cell>
          <cell r="CGV13">
            <v>4.5999999999999996</v>
          </cell>
          <cell r="CGW13">
            <v>4.3</v>
          </cell>
          <cell r="CGX13">
            <v>4.3</v>
          </cell>
          <cell r="CGY13">
            <v>4.3</v>
          </cell>
          <cell r="CGZ13">
            <v>4.2</v>
          </cell>
          <cell r="CHA13">
            <v>4.3</v>
          </cell>
          <cell r="CHB13">
            <v>4.5</v>
          </cell>
          <cell r="CHC13">
            <v>4.5</v>
          </cell>
          <cell r="CHD13">
            <v>4.4000000000000004</v>
          </cell>
          <cell r="CHE13">
            <v>4.5</v>
          </cell>
          <cell r="CHF13">
            <v>4.5999999999999996</v>
          </cell>
          <cell r="CHG13">
            <v>4.5</v>
          </cell>
          <cell r="CHH13">
            <v>4.2</v>
          </cell>
          <cell r="CHI13">
            <v>4.0999999999999996</v>
          </cell>
          <cell r="CHJ13">
            <v>4.3</v>
          </cell>
          <cell r="CHK13">
            <v>4.4000000000000004</v>
          </cell>
          <cell r="CHL13">
            <v>4.4000000000000004</v>
          </cell>
          <cell r="CHM13">
            <v>4.7</v>
          </cell>
          <cell r="CHN13">
            <v>4.8</v>
          </cell>
          <cell r="CHO13">
            <v>4.8</v>
          </cell>
          <cell r="CHP13">
            <v>5</v>
          </cell>
          <cell r="CHQ13">
            <v>5.2</v>
          </cell>
          <cell r="CHR13">
            <v>5.0999999999999996</v>
          </cell>
          <cell r="CHS13">
            <v>5</v>
          </cell>
          <cell r="CHT13">
            <v>4.4000000000000004</v>
          </cell>
          <cell r="CHU13">
            <v>3.9</v>
          </cell>
          <cell r="CHV13">
            <v>3.2</v>
          </cell>
          <cell r="CHW13">
            <v>2.6</v>
          </cell>
          <cell r="CHX13">
            <v>2.5</v>
          </cell>
          <cell r="CHY13">
            <v>2.9</v>
          </cell>
          <cell r="CHZ13">
            <v>2.8</v>
          </cell>
          <cell r="CIA13">
            <v>2.8</v>
          </cell>
          <cell r="CIB13">
            <v>3</v>
          </cell>
          <cell r="CIC13">
            <v>3.3</v>
          </cell>
          <cell r="CID13">
            <v>4.0999999999999996</v>
          </cell>
          <cell r="CIE13">
            <v>4.8</v>
          </cell>
          <cell r="CIF13">
            <v>5.3</v>
          </cell>
          <cell r="CIG13">
            <v>5.0999999999999996</v>
          </cell>
          <cell r="CIH13">
            <v>5.3</v>
          </cell>
          <cell r="CII13">
            <v>6.5</v>
          </cell>
          <cell r="CIJ13">
            <v>7.2</v>
          </cell>
          <cell r="CIK13">
            <v>7.5</v>
          </cell>
          <cell r="CIL13">
            <v>7.7</v>
          </cell>
          <cell r="CIM13">
            <v>7.4</v>
          </cell>
          <cell r="CIN13">
            <v>7.4</v>
          </cell>
          <cell r="CIO13">
            <v>7.2</v>
          </cell>
          <cell r="CIP13">
            <v>6.7</v>
          </cell>
          <cell r="CIQ13">
            <v>6.3</v>
          </cell>
          <cell r="CIR13">
            <v>5.8</v>
          </cell>
          <cell r="CIS13">
            <v>4.8</v>
          </cell>
          <cell r="CIT13">
            <v>3.6</v>
          </cell>
          <cell r="CIU13">
            <v>2.6</v>
          </cell>
          <cell r="CIV13">
            <v>2.1</v>
          </cell>
          <cell r="CIW13">
            <v>1.2</v>
          </cell>
          <cell r="CIX13">
            <v>1.7</v>
          </cell>
          <cell r="CIY13">
            <v>2.5</v>
          </cell>
          <cell r="CIZ13">
            <v>3.3</v>
          </cell>
          <cell r="CJA13">
            <v>4.4000000000000004</v>
          </cell>
          <cell r="CJB13">
            <v>4.5</v>
          </cell>
          <cell r="CJC13">
            <v>5.0999999999999996</v>
          </cell>
          <cell r="CJD13">
            <v>6.1</v>
          </cell>
          <cell r="CJE13">
            <v>7.5</v>
          </cell>
          <cell r="CJF13">
            <v>8.3000000000000007</v>
          </cell>
          <cell r="CJG13">
            <v>8.4</v>
          </cell>
          <cell r="CJH13">
            <v>9.3000000000000007</v>
          </cell>
          <cell r="CJI13">
            <v>10.199999999999999</v>
          </cell>
          <cell r="CJJ13">
            <v>10.5</v>
          </cell>
          <cell r="CJK13">
            <v>11.2</v>
          </cell>
          <cell r="CJL13">
            <v>11.8</v>
          </cell>
          <cell r="CJM13">
            <v>10.8</v>
          </cell>
          <cell r="CJN13">
            <v>9.9</v>
          </cell>
          <cell r="CJO13">
            <v>8.9</v>
          </cell>
          <cell r="CJP13">
            <v>7.6</v>
          </cell>
          <cell r="CJQ13">
            <v>6.5</v>
          </cell>
          <cell r="CJR13">
            <v>5.6</v>
          </cell>
          <cell r="CJS13">
            <v>4.8</v>
          </cell>
          <cell r="CJT13">
            <v>5.4</v>
          </cell>
          <cell r="CJU13">
            <v>5.5</v>
          </cell>
          <cell r="CJV13">
            <v>5.2</v>
          </cell>
          <cell r="CJW13">
            <v>4.5</v>
          </cell>
          <cell r="CJX13">
            <v>4.3</v>
          </cell>
          <cell r="CJY13">
            <v>3.8</v>
          </cell>
          <cell r="CJZ13">
            <v>4.3</v>
          </cell>
          <cell r="CKA13">
            <v>5.7</v>
          </cell>
          <cell r="CKB13">
            <v>8.6999999999999993</v>
          </cell>
          <cell r="CKC13">
            <v>10.5</v>
          </cell>
          <cell r="CKD13">
            <v>11.8</v>
          </cell>
          <cell r="CKE13">
            <v>12.3</v>
          </cell>
          <cell r="CKF13">
            <v>12.5</v>
          </cell>
          <cell r="CKG13">
            <v>12.3</v>
          </cell>
          <cell r="CKH13">
            <v>11.9</v>
          </cell>
          <cell r="CKI13">
            <v>11.6</v>
          </cell>
          <cell r="CKJ13">
            <v>10.4</v>
          </cell>
          <cell r="CKK13">
            <v>8.9</v>
          </cell>
          <cell r="CKL13">
            <v>7.2</v>
          </cell>
          <cell r="CKM13">
            <v>6.1</v>
          </cell>
          <cell r="CKN13">
            <v>5.4</v>
          </cell>
          <cell r="CKO13">
            <v>5.0999999999999996</v>
          </cell>
          <cell r="CKP13">
            <v>4.7</v>
          </cell>
          <cell r="CKQ13">
            <v>4.3</v>
          </cell>
          <cell r="CKR13">
            <v>4</v>
          </cell>
          <cell r="CKS13">
            <v>3.9</v>
          </cell>
          <cell r="CKT13">
            <v>4.0999999999999996</v>
          </cell>
          <cell r="CKU13">
            <v>4.3</v>
          </cell>
          <cell r="CKV13">
            <v>4.7</v>
          </cell>
          <cell r="CKW13">
            <v>4.8</v>
          </cell>
          <cell r="CKX13">
            <v>5.7</v>
          </cell>
          <cell r="CKY13">
            <v>7.3</v>
          </cell>
          <cell r="CKZ13">
            <v>8.6999999999999993</v>
          </cell>
          <cell r="CLA13">
            <v>9.4</v>
          </cell>
          <cell r="CLB13">
            <v>11</v>
          </cell>
          <cell r="CLC13">
            <v>12.1</v>
          </cell>
          <cell r="CLD13">
            <v>12.1</v>
          </cell>
          <cell r="CLE13">
            <v>11.6</v>
          </cell>
          <cell r="CLF13">
            <v>11</v>
          </cell>
          <cell r="CLG13">
            <v>10.7</v>
          </cell>
          <cell r="CLH13">
            <v>10.5</v>
          </cell>
          <cell r="CLI13">
            <v>9.8000000000000007</v>
          </cell>
          <cell r="CLJ13">
            <v>8.8000000000000007</v>
          </cell>
          <cell r="CLK13">
            <v>7.3</v>
          </cell>
          <cell r="CLL13">
            <v>6</v>
          </cell>
          <cell r="CLM13">
            <v>5.2</v>
          </cell>
          <cell r="CLN13">
            <v>4.5</v>
          </cell>
          <cell r="CLO13">
            <v>4.2</v>
          </cell>
          <cell r="CLP13">
            <v>4.9000000000000004</v>
          </cell>
          <cell r="CLQ13">
            <v>5.5</v>
          </cell>
          <cell r="CLR13">
            <v>5.7</v>
          </cell>
          <cell r="CLS13">
            <v>6</v>
          </cell>
          <cell r="CLT13">
            <v>5.8</v>
          </cell>
          <cell r="CLU13">
            <v>5.5</v>
          </cell>
          <cell r="CLV13">
            <v>5.7</v>
          </cell>
          <cell r="CLW13">
            <v>6.7</v>
          </cell>
          <cell r="CLX13">
            <v>6.8</v>
          </cell>
          <cell r="CLY13">
            <v>7</v>
          </cell>
          <cell r="CLZ13">
            <v>7.8</v>
          </cell>
          <cell r="CMA13">
            <v>8.9</v>
          </cell>
          <cell r="CMB13">
            <v>9.8000000000000007</v>
          </cell>
          <cell r="CMC13">
            <v>9.8000000000000007</v>
          </cell>
          <cell r="CMD13">
            <v>9.5</v>
          </cell>
          <cell r="CME13">
            <v>9.6</v>
          </cell>
          <cell r="CMF13">
            <v>9.5</v>
          </cell>
          <cell r="CMG13">
            <v>9.1999999999999993</v>
          </cell>
          <cell r="CMH13">
            <v>8.5</v>
          </cell>
          <cell r="CMI13">
            <v>7.7</v>
          </cell>
          <cell r="CMJ13">
            <v>6.8</v>
          </cell>
          <cell r="CMK13">
            <v>6.1</v>
          </cell>
          <cell r="CML13">
            <v>5.2</v>
          </cell>
          <cell r="CMM13">
            <v>4.7</v>
          </cell>
          <cell r="CMN13">
            <v>4.4000000000000004</v>
          </cell>
          <cell r="CMO13">
            <v>3.7</v>
          </cell>
          <cell r="CMP13">
            <v>3.2</v>
          </cell>
          <cell r="CMQ13">
            <v>2.8</v>
          </cell>
          <cell r="CMR13">
            <v>2.2000000000000002</v>
          </cell>
          <cell r="CMS13">
            <v>2.1</v>
          </cell>
          <cell r="CMT13">
            <v>3.2</v>
          </cell>
          <cell r="CMU13">
            <v>5.7</v>
          </cell>
          <cell r="CMV13">
            <v>7.6</v>
          </cell>
          <cell r="CMW13">
            <v>7.9</v>
          </cell>
          <cell r="CMX13">
            <v>8</v>
          </cell>
          <cell r="CMY13">
            <v>8.4</v>
          </cell>
          <cell r="CMZ13">
            <v>8.6</v>
          </cell>
          <cell r="CNA13">
            <v>7.9</v>
          </cell>
          <cell r="CNB13">
            <v>8.3000000000000007</v>
          </cell>
          <cell r="CNC13">
            <v>8.6999999999999993</v>
          </cell>
          <cell r="CND13">
            <v>8.3000000000000007</v>
          </cell>
          <cell r="CNE13">
            <v>7.6</v>
          </cell>
          <cell r="CNF13">
            <v>7</v>
          </cell>
          <cell r="CNG13">
            <v>6.9</v>
          </cell>
          <cell r="CNH13">
            <v>6.6</v>
          </cell>
          <cell r="CNI13">
            <v>6.6</v>
          </cell>
          <cell r="CNJ13">
            <v>6.3</v>
          </cell>
          <cell r="CNK13">
            <v>6</v>
          </cell>
          <cell r="CNL13">
            <v>5.8</v>
          </cell>
          <cell r="CNM13">
            <v>5.7</v>
          </cell>
          <cell r="CNN13">
            <v>5.5</v>
          </cell>
          <cell r="CNO13">
            <v>5.5</v>
          </cell>
          <cell r="CNP13">
            <v>5.4</v>
          </cell>
          <cell r="CNQ13">
            <v>5.3</v>
          </cell>
          <cell r="CNR13">
            <v>5.4</v>
          </cell>
          <cell r="CNS13">
            <v>5.5</v>
          </cell>
          <cell r="CNT13">
            <v>6.2</v>
          </cell>
          <cell r="CNU13">
            <v>6.4</v>
          </cell>
          <cell r="CNV13">
            <v>7.5</v>
          </cell>
          <cell r="CNW13">
            <v>8.1999999999999993</v>
          </cell>
          <cell r="CNX13">
            <v>8.6</v>
          </cell>
          <cell r="CNY13">
            <v>9.8000000000000007</v>
          </cell>
          <cell r="CNZ13">
            <v>10.6</v>
          </cell>
          <cell r="COA13">
            <v>10.7</v>
          </cell>
          <cell r="COB13">
            <v>10.9</v>
          </cell>
          <cell r="COC13">
            <v>11.2</v>
          </cell>
          <cell r="COD13">
            <v>9.9</v>
          </cell>
          <cell r="COE13">
            <v>8.3000000000000007</v>
          </cell>
          <cell r="COF13">
            <v>7.6</v>
          </cell>
          <cell r="COG13">
            <v>7.2</v>
          </cell>
          <cell r="COH13">
            <v>6.7</v>
          </cell>
          <cell r="COI13">
            <v>6</v>
          </cell>
          <cell r="COJ13">
            <v>5</v>
          </cell>
          <cell r="COK13">
            <v>4.8</v>
          </cell>
          <cell r="COL13">
            <v>4.4000000000000004</v>
          </cell>
          <cell r="COM13">
            <v>4.3</v>
          </cell>
          <cell r="CON13">
            <v>4.0999999999999996</v>
          </cell>
          <cell r="COO13">
            <v>4.2</v>
          </cell>
          <cell r="COP13">
            <v>5</v>
          </cell>
          <cell r="COQ13">
            <v>5.9</v>
          </cell>
          <cell r="COR13">
            <v>6.6</v>
          </cell>
          <cell r="COS13">
            <v>7.5</v>
          </cell>
          <cell r="COT13">
            <v>8.1</v>
          </cell>
          <cell r="COU13">
            <v>9.1</v>
          </cell>
          <cell r="COV13">
            <v>10.4</v>
          </cell>
          <cell r="COW13">
            <v>10.4</v>
          </cell>
          <cell r="COX13">
            <v>10.7</v>
          </cell>
          <cell r="COY13">
            <v>10.5</v>
          </cell>
          <cell r="COZ13">
            <v>10.5</v>
          </cell>
          <cell r="CPA13">
            <v>9.5</v>
          </cell>
          <cell r="CPB13">
            <v>8.5</v>
          </cell>
          <cell r="CPC13">
            <v>7</v>
          </cell>
          <cell r="CPD13">
            <v>6</v>
          </cell>
          <cell r="CPE13">
            <v>5.2</v>
          </cell>
          <cell r="CPF13">
            <v>4</v>
          </cell>
          <cell r="CPG13">
            <v>3.3</v>
          </cell>
          <cell r="CPH13">
            <v>1.9</v>
          </cell>
          <cell r="CPI13">
            <v>1.4</v>
          </cell>
          <cell r="CPJ13">
            <v>1.5</v>
          </cell>
          <cell r="CPK13">
            <v>0.8</v>
          </cell>
          <cell r="CPL13">
            <v>0.2</v>
          </cell>
          <cell r="CPM13">
            <v>-0.3</v>
          </cell>
          <cell r="CPN13">
            <v>0.5</v>
          </cell>
          <cell r="CPO13">
            <v>3.7</v>
          </cell>
          <cell r="CPP13">
            <v>6</v>
          </cell>
          <cell r="CPQ13">
            <v>8.1</v>
          </cell>
          <cell r="CPR13">
            <v>10.1</v>
          </cell>
          <cell r="CPS13">
            <v>10.5</v>
          </cell>
          <cell r="CPT13">
            <v>11.3</v>
          </cell>
          <cell r="CPU13">
            <v>11.6</v>
          </cell>
          <cell r="CPV13">
            <v>11.1</v>
          </cell>
          <cell r="CPW13">
            <v>10.8</v>
          </cell>
          <cell r="CPX13">
            <v>9.6999999999999993</v>
          </cell>
          <cell r="CPY13">
            <v>9.6</v>
          </cell>
          <cell r="CPZ13">
            <v>9.1</v>
          </cell>
          <cell r="CQA13">
            <v>7.4</v>
          </cell>
          <cell r="CQB13">
            <v>6.1</v>
          </cell>
          <cell r="CQC13">
            <v>5</v>
          </cell>
          <cell r="CQD13">
            <v>6.3</v>
          </cell>
          <cell r="CQE13">
            <v>6.7</v>
          </cell>
          <cell r="CQF13">
            <v>6.3</v>
          </cell>
          <cell r="CQG13">
            <v>5</v>
          </cell>
          <cell r="CQH13">
            <v>4.4000000000000004</v>
          </cell>
          <cell r="CQI13">
            <v>4.5</v>
          </cell>
          <cell r="CQJ13">
            <v>4.5999999999999996</v>
          </cell>
          <cell r="CQK13">
            <v>3.9</v>
          </cell>
          <cell r="CQL13">
            <v>4.9000000000000004</v>
          </cell>
          <cell r="CQM13">
            <v>6.2</v>
          </cell>
          <cell r="CQN13">
            <v>7.5</v>
          </cell>
          <cell r="CQO13">
            <v>8.6</v>
          </cell>
          <cell r="CQP13">
            <v>9.5</v>
          </cell>
          <cell r="CQQ13">
            <v>10.4</v>
          </cell>
          <cell r="CQR13">
            <v>10.8</v>
          </cell>
          <cell r="CQS13">
            <v>11</v>
          </cell>
          <cell r="CQT13">
            <v>11.2</v>
          </cell>
          <cell r="CQU13">
            <v>11.2</v>
          </cell>
          <cell r="CQV13">
            <v>11</v>
          </cell>
          <cell r="CQW13">
            <v>10.5</v>
          </cell>
          <cell r="CQX13">
            <v>9.6999999999999993</v>
          </cell>
          <cell r="CQY13">
            <v>8</v>
          </cell>
          <cell r="CQZ13">
            <v>5.9</v>
          </cell>
          <cell r="CRA13">
            <v>5.2</v>
          </cell>
          <cell r="CRB13">
            <v>3.7</v>
          </cell>
          <cell r="CRC13">
            <v>3.3</v>
          </cell>
          <cell r="CRD13">
            <v>2.1</v>
          </cell>
          <cell r="CRE13">
            <v>2</v>
          </cell>
          <cell r="CRF13">
            <v>1.9</v>
          </cell>
          <cell r="CRG13">
            <v>1</v>
          </cell>
          <cell r="CRH13">
            <v>-0.4</v>
          </cell>
          <cell r="CRI13">
            <v>-0.4</v>
          </cell>
          <cell r="CRJ13">
            <v>1.4</v>
          </cell>
          <cell r="CRK13">
            <v>5.5</v>
          </cell>
          <cell r="CRL13">
            <v>8.6</v>
          </cell>
          <cell r="CRM13">
            <v>10.3</v>
          </cell>
          <cell r="CRN13">
            <v>11.3</v>
          </cell>
          <cell r="CRO13">
            <v>12</v>
          </cell>
          <cell r="CRP13">
            <v>12.3</v>
          </cell>
          <cell r="CRQ13">
            <v>12.1</v>
          </cell>
          <cell r="CRR13">
            <v>12.3</v>
          </cell>
          <cell r="CRS13">
            <v>12.8</v>
          </cell>
          <cell r="CRT13">
            <v>12.5</v>
          </cell>
          <cell r="CRU13">
            <v>11.5</v>
          </cell>
          <cell r="CRV13">
            <v>10.7</v>
          </cell>
          <cell r="CRW13">
            <v>8.5</v>
          </cell>
          <cell r="CRX13">
            <v>6.7</v>
          </cell>
          <cell r="CRY13">
            <v>6.2</v>
          </cell>
          <cell r="CRZ13">
            <v>6.2</v>
          </cell>
          <cell r="CSA13">
            <v>5.8</v>
          </cell>
          <cell r="CSB13">
            <v>5.6</v>
          </cell>
          <cell r="CSC13">
            <v>5.3</v>
          </cell>
          <cell r="CSD13">
            <v>5.3</v>
          </cell>
          <cell r="CSE13">
            <v>5.2</v>
          </cell>
          <cell r="CSF13">
            <v>5.9</v>
          </cell>
          <cell r="CSG13">
            <v>5.7</v>
          </cell>
          <cell r="CSH13">
            <v>5.9</v>
          </cell>
          <cell r="CSI13">
            <v>6.6</v>
          </cell>
          <cell r="CSJ13">
            <v>7.1</v>
          </cell>
          <cell r="CSK13">
            <v>7.9</v>
          </cell>
          <cell r="CSL13">
            <v>8.5</v>
          </cell>
          <cell r="CSM13">
            <v>8.9</v>
          </cell>
          <cell r="CSN13">
            <v>9.4</v>
          </cell>
          <cell r="CSO13">
            <v>9.6999999999999993</v>
          </cell>
          <cell r="CSP13">
            <v>10</v>
          </cell>
          <cell r="CSQ13">
            <v>9.9</v>
          </cell>
          <cell r="CSR13">
            <v>9.6</v>
          </cell>
          <cell r="CSS13">
            <v>9.1999999999999993</v>
          </cell>
          <cell r="CST13">
            <v>8.3000000000000007</v>
          </cell>
          <cell r="CSU13">
            <v>6.9</v>
          </cell>
          <cell r="CSV13">
            <v>5.5</v>
          </cell>
          <cell r="CSW13">
            <v>4.7</v>
          </cell>
          <cell r="CSX13">
            <v>5.2</v>
          </cell>
          <cell r="CSY13">
            <v>4.8</v>
          </cell>
          <cell r="CSZ13">
            <v>4.2</v>
          </cell>
          <cell r="CTA13">
            <v>3.9</v>
          </cell>
          <cell r="CTB13">
            <v>3.9</v>
          </cell>
          <cell r="CTC13">
            <v>4.2</v>
          </cell>
          <cell r="CTD13">
            <v>4.4000000000000004</v>
          </cell>
          <cell r="CTE13">
            <v>4.2</v>
          </cell>
          <cell r="CTF13">
            <v>5.2</v>
          </cell>
          <cell r="CTG13">
            <v>6.2</v>
          </cell>
          <cell r="CTH13">
            <v>7</v>
          </cell>
          <cell r="CTI13">
            <v>7.3</v>
          </cell>
          <cell r="CTJ13">
            <v>8.5</v>
          </cell>
          <cell r="CTK13">
            <v>9.9</v>
          </cell>
          <cell r="CTL13">
            <v>10.7</v>
          </cell>
          <cell r="CTM13">
            <v>11.5</v>
          </cell>
          <cell r="CTN13">
            <v>11.1</v>
          </cell>
          <cell r="CTO13">
            <v>10.5</v>
          </cell>
          <cell r="CTP13">
            <v>10</v>
          </cell>
          <cell r="CTQ13">
            <v>9.8000000000000007</v>
          </cell>
          <cell r="CTR13">
            <v>9.1</v>
          </cell>
          <cell r="CTS13">
            <v>8</v>
          </cell>
          <cell r="CTT13">
            <v>6.9</v>
          </cell>
          <cell r="CTU13">
            <v>6.7</v>
          </cell>
          <cell r="CTV13">
            <v>6.2</v>
          </cell>
          <cell r="CTW13">
            <v>5.6</v>
          </cell>
          <cell r="CTX13">
            <v>5.2</v>
          </cell>
          <cell r="CTY13">
            <v>4.8</v>
          </cell>
          <cell r="CTZ13">
            <v>4.7</v>
          </cell>
          <cell r="CUA13">
            <v>4.8</v>
          </cell>
          <cell r="CUB13">
            <v>4.7</v>
          </cell>
          <cell r="CUC13">
            <v>4.7</v>
          </cell>
          <cell r="CUD13">
            <v>5.4</v>
          </cell>
          <cell r="CUE13">
            <v>6.6</v>
          </cell>
          <cell r="CUF13">
            <v>7.9</v>
          </cell>
          <cell r="CUG13">
            <v>8.6</v>
          </cell>
          <cell r="CUH13">
            <v>9.1999999999999993</v>
          </cell>
          <cell r="CUI13">
            <v>10.8</v>
          </cell>
          <cell r="CUJ13">
            <v>11.5</v>
          </cell>
          <cell r="CUK13">
            <v>11.8</v>
          </cell>
          <cell r="CUL13">
            <v>11.8</v>
          </cell>
          <cell r="CUM13">
            <v>11</v>
          </cell>
          <cell r="CUN13">
            <v>10.6</v>
          </cell>
          <cell r="CUO13">
            <v>10.6</v>
          </cell>
          <cell r="CUP13">
            <v>9.5</v>
          </cell>
          <cell r="CUQ13">
            <v>8.6999999999999993</v>
          </cell>
          <cell r="CUR13">
            <v>7.6</v>
          </cell>
          <cell r="CUS13">
            <v>6.3</v>
          </cell>
          <cell r="CUT13">
            <v>5.3</v>
          </cell>
          <cell r="CUU13">
            <v>4.5999999999999996</v>
          </cell>
          <cell r="CUV13">
            <v>3.8</v>
          </cell>
          <cell r="CUW13">
            <v>3</v>
          </cell>
          <cell r="CUX13">
            <v>2.8</v>
          </cell>
          <cell r="CUY13">
            <v>2.1</v>
          </cell>
          <cell r="CUZ13">
            <v>1.5</v>
          </cell>
          <cell r="CVA13">
            <v>2</v>
          </cell>
          <cell r="CVB13">
            <v>3.4</v>
          </cell>
          <cell r="CVC13">
            <v>4.7</v>
          </cell>
          <cell r="CVD13">
            <v>5.4</v>
          </cell>
          <cell r="CVE13">
            <v>5.9</v>
          </cell>
          <cell r="CVF13">
            <v>6.3</v>
          </cell>
          <cell r="CVG13">
            <v>6.7</v>
          </cell>
          <cell r="CVH13">
            <v>7.2</v>
          </cell>
          <cell r="CVI13">
            <v>7.6</v>
          </cell>
          <cell r="CVJ13">
            <v>8</v>
          </cell>
          <cell r="CVK13">
            <v>8.1</v>
          </cell>
          <cell r="CVL13">
            <v>8.1</v>
          </cell>
          <cell r="CVM13">
            <v>7.3</v>
          </cell>
          <cell r="CVN13">
            <v>6.4</v>
          </cell>
          <cell r="CVO13">
            <v>5.2</v>
          </cell>
          <cell r="CVP13">
            <v>5.0999999999999996</v>
          </cell>
          <cell r="CVQ13">
            <v>5</v>
          </cell>
          <cell r="CVR13">
            <v>4.5999999999999996</v>
          </cell>
          <cell r="CVS13">
            <v>4.4000000000000004</v>
          </cell>
          <cell r="CVT13">
            <v>3.7</v>
          </cell>
          <cell r="CVU13">
            <v>2.8</v>
          </cell>
          <cell r="CVV13">
            <v>1.6</v>
          </cell>
          <cell r="CVW13">
            <v>0.6</v>
          </cell>
          <cell r="CVX13">
            <v>0.7</v>
          </cell>
          <cell r="CVY13">
            <v>0.6</v>
          </cell>
          <cell r="CVZ13">
            <v>1.8</v>
          </cell>
          <cell r="CWA13">
            <v>4</v>
          </cell>
          <cell r="CWB13">
            <v>5</v>
          </cell>
          <cell r="CWC13">
            <v>5.8</v>
          </cell>
          <cell r="CWD13">
            <v>6.4</v>
          </cell>
          <cell r="CWE13">
            <v>7</v>
          </cell>
          <cell r="CWF13">
            <v>7</v>
          </cell>
          <cell r="CWG13">
            <v>3.8</v>
          </cell>
          <cell r="CWH13">
            <v>1.7</v>
          </cell>
          <cell r="CWI13">
            <v>2.2999999999999998</v>
          </cell>
          <cell r="CWJ13">
            <v>3.3</v>
          </cell>
          <cell r="CWK13">
            <v>4.4000000000000004</v>
          </cell>
          <cell r="CWL13">
            <v>5.2</v>
          </cell>
          <cell r="CWM13">
            <v>4</v>
          </cell>
          <cell r="CWN13">
            <v>3.7</v>
          </cell>
          <cell r="CWO13">
            <v>3.2</v>
          </cell>
          <cell r="CWP13">
            <v>3.1</v>
          </cell>
          <cell r="CWQ13">
            <v>3</v>
          </cell>
          <cell r="CWR13">
            <v>3</v>
          </cell>
          <cell r="CWS13">
            <v>3</v>
          </cell>
          <cell r="CWT13">
            <v>3.1</v>
          </cell>
          <cell r="CWU13">
            <v>3.2</v>
          </cell>
          <cell r="CWV13">
            <v>3.1</v>
          </cell>
          <cell r="CWW13">
            <v>2.9</v>
          </cell>
          <cell r="CWX13">
            <v>2.7</v>
          </cell>
          <cell r="CWY13">
            <v>4.2</v>
          </cell>
          <cell r="CWZ13">
            <v>5</v>
          </cell>
          <cell r="CXA13">
            <v>5.4</v>
          </cell>
          <cell r="CXB13">
            <v>5.7</v>
          </cell>
          <cell r="CXC13">
            <v>5.3</v>
          </cell>
          <cell r="CXD13">
            <v>2.6</v>
          </cell>
          <cell r="CXE13">
            <v>3.6</v>
          </cell>
          <cell r="CXF13">
            <v>4</v>
          </cell>
          <cell r="CXG13">
            <v>6</v>
          </cell>
          <cell r="CXH13">
            <v>5.5</v>
          </cell>
          <cell r="CXI13">
            <v>4.9000000000000004</v>
          </cell>
          <cell r="CXJ13">
            <v>4.0999999999999996</v>
          </cell>
          <cell r="CXK13">
            <v>3.7</v>
          </cell>
          <cell r="CXL13">
            <v>2.7</v>
          </cell>
          <cell r="CXM13">
            <v>2.9</v>
          </cell>
          <cell r="CXN13">
            <v>3.8</v>
          </cell>
          <cell r="CXO13">
            <v>3.5</v>
          </cell>
          <cell r="CXP13">
            <v>3.1</v>
          </cell>
          <cell r="CXQ13">
            <v>3.2</v>
          </cell>
          <cell r="CXR13">
            <v>3.4</v>
          </cell>
          <cell r="CXS13">
            <v>3</v>
          </cell>
          <cell r="CXT13">
            <v>2.6</v>
          </cell>
          <cell r="CXU13">
            <v>2</v>
          </cell>
          <cell r="CXV13">
            <v>3.6</v>
          </cell>
          <cell r="CXW13">
            <v>5.4</v>
          </cell>
          <cell r="CXX13">
            <v>6.2</v>
          </cell>
          <cell r="CXY13">
            <v>6.7</v>
          </cell>
          <cell r="CXZ13">
            <v>7.4</v>
          </cell>
          <cell r="CYA13">
            <v>8.1</v>
          </cell>
          <cell r="CYB13">
            <v>8.6</v>
          </cell>
          <cell r="CYC13">
            <v>8.9</v>
          </cell>
          <cell r="CYD13">
            <v>9.4</v>
          </cell>
          <cell r="CYE13">
            <v>9.1999999999999993</v>
          </cell>
          <cell r="CYF13">
            <v>7.8</v>
          </cell>
          <cell r="CYG13">
            <v>6.3</v>
          </cell>
          <cell r="CYH13">
            <v>6.7</v>
          </cell>
          <cell r="CYI13">
            <v>5.7</v>
          </cell>
          <cell r="CYJ13">
            <v>4.7</v>
          </cell>
          <cell r="CYK13">
            <v>5.2</v>
          </cell>
          <cell r="CYL13">
            <v>4.8</v>
          </cell>
          <cell r="CYM13">
            <v>3.2</v>
          </cell>
          <cell r="CYN13">
            <v>2.2999999999999998</v>
          </cell>
          <cell r="CYO13">
            <v>2.2000000000000002</v>
          </cell>
          <cell r="CYP13">
            <v>2.2999999999999998</v>
          </cell>
          <cell r="CYQ13">
            <v>2.9</v>
          </cell>
          <cell r="CYR13">
            <v>3.3</v>
          </cell>
          <cell r="CYS13">
            <v>4.2</v>
          </cell>
          <cell r="CYT13">
            <v>3.9</v>
          </cell>
          <cell r="CYU13">
            <v>5</v>
          </cell>
          <cell r="CYV13">
            <v>6</v>
          </cell>
          <cell r="CYW13">
            <v>6.7</v>
          </cell>
          <cell r="CYX13">
            <v>7</v>
          </cell>
          <cell r="CYY13">
            <v>7.8</v>
          </cell>
          <cell r="CYZ13">
            <v>8</v>
          </cell>
          <cell r="CZA13">
            <v>8.1999999999999993</v>
          </cell>
          <cell r="CZB13">
            <v>8.3000000000000007</v>
          </cell>
          <cell r="CZC13">
            <v>8.6999999999999993</v>
          </cell>
          <cell r="CZD13">
            <v>8.4</v>
          </cell>
          <cell r="CZE13">
            <v>7.4</v>
          </cell>
          <cell r="CZF13">
            <v>6.6</v>
          </cell>
          <cell r="CZG13">
            <v>5.8</v>
          </cell>
          <cell r="CZH13">
            <v>5.3</v>
          </cell>
          <cell r="CZI13">
            <v>4.5</v>
          </cell>
          <cell r="CZJ13">
            <v>4.7</v>
          </cell>
          <cell r="CZK13">
            <v>4.7</v>
          </cell>
          <cell r="CZL13">
            <v>3.9</v>
          </cell>
          <cell r="CZM13">
            <v>3.9</v>
          </cell>
          <cell r="CZN13">
            <v>3.7</v>
          </cell>
          <cell r="CZO13">
            <v>3.1</v>
          </cell>
          <cell r="CZP13">
            <v>2.5</v>
          </cell>
          <cell r="CZQ13">
            <v>2.4</v>
          </cell>
          <cell r="CZR13">
            <v>3.9</v>
          </cell>
          <cell r="CZS13">
            <v>5.0999999999999996</v>
          </cell>
          <cell r="CZT13">
            <v>5.8</v>
          </cell>
          <cell r="CZU13">
            <v>6.5</v>
          </cell>
          <cell r="CZV13">
            <v>7</v>
          </cell>
          <cell r="CZW13">
            <v>7.3</v>
          </cell>
          <cell r="CZX13">
            <v>7.8</v>
          </cell>
          <cell r="CZY13">
            <v>8.1999999999999993</v>
          </cell>
          <cell r="CZZ13">
            <v>8.8000000000000007</v>
          </cell>
          <cell r="DAA13">
            <v>9.1999999999999993</v>
          </cell>
          <cell r="DAB13">
            <v>9.8000000000000007</v>
          </cell>
          <cell r="DAC13">
            <v>9.9</v>
          </cell>
          <cell r="DAD13">
            <v>9.8000000000000007</v>
          </cell>
          <cell r="DAE13">
            <v>7.5</v>
          </cell>
          <cell r="DAF13">
            <v>5.2</v>
          </cell>
          <cell r="DAG13">
            <v>4.5</v>
          </cell>
          <cell r="DAH13">
            <v>4.0999999999999996</v>
          </cell>
          <cell r="DAI13">
            <v>2.9</v>
          </cell>
          <cell r="DAJ13">
            <v>1.8</v>
          </cell>
          <cell r="DAK13">
            <v>1.3</v>
          </cell>
          <cell r="DAL13">
            <v>1.7</v>
          </cell>
          <cell r="DAM13">
            <v>2.4</v>
          </cell>
          <cell r="DAN13">
            <v>2.2000000000000002</v>
          </cell>
          <cell r="DAO13">
            <v>2.9</v>
          </cell>
          <cell r="DAP13">
            <v>4.9000000000000004</v>
          </cell>
          <cell r="DAQ13">
            <v>7.3</v>
          </cell>
          <cell r="DAR13">
            <v>9</v>
          </cell>
          <cell r="DAS13">
            <v>10.199999999999999</v>
          </cell>
          <cell r="DAT13">
            <v>11.4</v>
          </cell>
          <cell r="DAU13">
            <v>12.4</v>
          </cell>
          <cell r="DAV13">
            <v>12.9</v>
          </cell>
          <cell r="DAW13">
            <v>12.8</v>
          </cell>
          <cell r="DAX13">
            <v>13.2</v>
          </cell>
          <cell r="DAY13">
            <v>13.1</v>
          </cell>
          <cell r="DAZ13">
            <v>12.6</v>
          </cell>
          <cell r="DBA13">
            <v>12.2</v>
          </cell>
          <cell r="DBB13">
            <v>10.7</v>
          </cell>
          <cell r="DBC13">
            <v>9</v>
          </cell>
          <cell r="DBD13">
            <v>8</v>
          </cell>
          <cell r="DBE13">
            <v>7.9</v>
          </cell>
          <cell r="DBF13">
            <v>7.7</v>
          </cell>
          <cell r="DBG13">
            <v>7.3</v>
          </cell>
          <cell r="DBH13">
            <v>7.3</v>
          </cell>
          <cell r="DBI13">
            <v>7.4</v>
          </cell>
          <cell r="DBJ13">
            <v>7.2</v>
          </cell>
          <cell r="DBK13">
            <v>7.2</v>
          </cell>
          <cell r="DBL13">
            <v>6.8</v>
          </cell>
          <cell r="DBM13">
            <v>7</v>
          </cell>
          <cell r="DBN13">
            <v>8</v>
          </cell>
          <cell r="DBO13">
            <v>9.3000000000000007</v>
          </cell>
          <cell r="DBP13">
            <v>10.6</v>
          </cell>
          <cell r="DBQ13">
            <v>11.9</v>
          </cell>
          <cell r="DBR13">
            <v>12.8</v>
          </cell>
          <cell r="DBS13">
            <v>14.1</v>
          </cell>
          <cell r="DBT13">
            <v>15.1</v>
          </cell>
          <cell r="DBU13">
            <v>15.8</v>
          </cell>
          <cell r="DBV13">
            <v>15.8</v>
          </cell>
          <cell r="DBW13">
            <v>14.5</v>
          </cell>
          <cell r="DBX13">
            <v>13.1</v>
          </cell>
          <cell r="DBY13">
            <v>13.1</v>
          </cell>
          <cell r="DBZ13">
            <v>11.9</v>
          </cell>
          <cell r="DCA13">
            <v>10.6</v>
          </cell>
          <cell r="DCB13">
            <v>10</v>
          </cell>
          <cell r="DCC13">
            <v>10</v>
          </cell>
          <cell r="DCD13">
            <v>9.6999999999999993</v>
          </cell>
          <cell r="DCE13">
            <v>9.5</v>
          </cell>
          <cell r="DCF13">
            <v>9.1</v>
          </cell>
          <cell r="DCG13">
            <v>8.6</v>
          </cell>
          <cell r="DCH13">
            <v>8</v>
          </cell>
          <cell r="DCI13">
            <v>7.6</v>
          </cell>
          <cell r="DCJ13">
            <v>7.5</v>
          </cell>
          <cell r="DCK13">
            <v>7.4</v>
          </cell>
          <cell r="DCL13">
            <v>7.3</v>
          </cell>
          <cell r="DCM13">
            <v>7.5</v>
          </cell>
          <cell r="DCN13">
            <v>8.8000000000000007</v>
          </cell>
          <cell r="DCO13">
            <v>10.5</v>
          </cell>
          <cell r="DCP13">
            <v>11.6</v>
          </cell>
          <cell r="DCQ13">
            <v>11.5</v>
          </cell>
          <cell r="DCR13">
            <v>11.9</v>
          </cell>
          <cell r="DCS13">
            <v>11.9</v>
          </cell>
          <cell r="DCT13">
            <v>12.1</v>
          </cell>
          <cell r="DCU13">
            <v>11.6</v>
          </cell>
          <cell r="DCV13">
            <v>11.5</v>
          </cell>
          <cell r="DCW13">
            <v>11.5</v>
          </cell>
          <cell r="DCX13">
            <v>11.9</v>
          </cell>
          <cell r="DCY13">
            <v>10.5</v>
          </cell>
          <cell r="DCZ13">
            <v>9.1999999999999993</v>
          </cell>
          <cell r="DDA13">
            <v>8.6</v>
          </cell>
          <cell r="DDB13">
            <v>7.8</v>
          </cell>
          <cell r="DDC13">
            <v>7.3</v>
          </cell>
          <cell r="DDD13">
            <v>7.3</v>
          </cell>
          <cell r="DDE13">
            <v>7.1</v>
          </cell>
          <cell r="DDF13">
            <v>6.5</v>
          </cell>
          <cell r="DDG13">
            <v>6.2</v>
          </cell>
          <cell r="DDH13">
            <v>5.9</v>
          </cell>
          <cell r="DDI13">
            <v>6.2</v>
          </cell>
          <cell r="DDJ13">
            <v>7.7</v>
          </cell>
          <cell r="DDK13">
            <v>8.9</v>
          </cell>
          <cell r="DDL13">
            <v>10</v>
          </cell>
          <cell r="DDM13">
            <v>11.3</v>
          </cell>
          <cell r="DDN13">
            <v>13.1</v>
          </cell>
          <cell r="DDO13">
            <v>14.1</v>
          </cell>
          <cell r="DDP13">
            <v>14.5</v>
          </cell>
          <cell r="DDQ13">
            <v>15.1</v>
          </cell>
          <cell r="DDR13">
            <v>14.8</v>
          </cell>
          <cell r="DDS13">
            <v>14.3</v>
          </cell>
          <cell r="DDT13">
            <v>13.8</v>
          </cell>
          <cell r="DDU13">
            <v>13.6</v>
          </cell>
          <cell r="DDV13">
            <v>13.2</v>
          </cell>
          <cell r="DDW13">
            <v>12.3</v>
          </cell>
          <cell r="DDX13">
            <v>11.8</v>
          </cell>
          <cell r="DDY13">
            <v>11.7</v>
          </cell>
          <cell r="DDZ13">
            <v>11.1</v>
          </cell>
          <cell r="DEA13">
            <v>11.3</v>
          </cell>
          <cell r="DEB13">
            <v>11.9</v>
          </cell>
          <cell r="DEC13">
            <v>11.8</v>
          </cell>
          <cell r="DED13">
            <v>11.4</v>
          </cell>
          <cell r="DEE13">
            <v>10.9</v>
          </cell>
          <cell r="DEF13">
            <v>10.8</v>
          </cell>
          <cell r="DEG13">
            <v>11.4</v>
          </cell>
          <cell r="DEH13">
            <v>12.5</v>
          </cell>
          <cell r="DEI13">
            <v>13.5</v>
          </cell>
          <cell r="DEJ13">
            <v>14.2</v>
          </cell>
          <cell r="DEK13">
            <v>16.5</v>
          </cell>
          <cell r="DEL13">
            <v>17.2</v>
          </cell>
          <cell r="DEM13">
            <v>18</v>
          </cell>
          <cell r="DEN13">
            <v>18.899999999999999</v>
          </cell>
          <cell r="DEO13">
            <v>19.7</v>
          </cell>
          <cell r="DEP13">
            <v>19.600000000000001</v>
          </cell>
          <cell r="DEQ13">
            <v>19.399999999999999</v>
          </cell>
          <cell r="DER13">
            <v>19.3</v>
          </cell>
          <cell r="DES13">
            <v>18.399999999999999</v>
          </cell>
          <cell r="DET13">
            <v>17.100000000000001</v>
          </cell>
          <cell r="DEU13">
            <v>15.7</v>
          </cell>
          <cell r="DEV13">
            <v>14.6</v>
          </cell>
          <cell r="DEW13">
            <v>13.5</v>
          </cell>
          <cell r="DEX13">
            <v>13.2</v>
          </cell>
          <cell r="DEY13">
            <v>13.1</v>
          </cell>
          <cell r="DEZ13">
            <v>12.3</v>
          </cell>
          <cell r="DFA13">
            <v>11</v>
          </cell>
          <cell r="DFB13">
            <v>10.7</v>
          </cell>
          <cell r="DFC13">
            <v>9.8000000000000007</v>
          </cell>
          <cell r="DFD13">
            <v>10.1</v>
          </cell>
          <cell r="DFE13">
            <v>10.3</v>
          </cell>
          <cell r="DFF13">
            <v>10.6</v>
          </cell>
          <cell r="DFG13">
            <v>10.7</v>
          </cell>
          <cell r="DFH13">
            <v>10.5</v>
          </cell>
          <cell r="DFI13">
            <v>10.7</v>
          </cell>
          <cell r="DFJ13">
            <v>10.8</v>
          </cell>
          <cell r="DFK13">
            <v>10.7</v>
          </cell>
          <cell r="DFL13">
            <v>11.9</v>
          </cell>
          <cell r="DFM13">
            <v>13</v>
          </cell>
          <cell r="DFN13">
            <v>13.9</v>
          </cell>
          <cell r="DFO13">
            <v>13.5</v>
          </cell>
          <cell r="DFP13">
            <v>12.6</v>
          </cell>
          <cell r="DFQ13">
            <v>11.5</v>
          </cell>
          <cell r="DFR13">
            <v>10.7</v>
          </cell>
          <cell r="DFS13">
            <v>10.3</v>
          </cell>
          <cell r="DFT13">
            <v>10</v>
          </cell>
          <cell r="DFU13">
            <v>9.5</v>
          </cell>
          <cell r="DFV13">
            <v>9.1</v>
          </cell>
          <cell r="DFW13">
            <v>8.9</v>
          </cell>
          <cell r="DFX13">
            <v>4</v>
          </cell>
          <cell r="DFY13">
            <v>4</v>
          </cell>
          <cell r="DFZ13">
            <v>4</v>
          </cell>
          <cell r="DGA13">
            <v>4.3</v>
          </cell>
          <cell r="DGB13">
            <v>4.8</v>
          </cell>
          <cell r="DGC13">
            <v>5.3</v>
          </cell>
          <cell r="DGD13">
            <v>5.8</v>
          </cell>
          <cell r="DGE13">
            <v>6.3</v>
          </cell>
          <cell r="DGF13">
            <v>7.5</v>
          </cell>
          <cell r="DGG13">
            <v>8.6</v>
          </cell>
          <cell r="DGH13">
            <v>9.9</v>
          </cell>
          <cell r="DGI13">
            <v>10.7</v>
          </cell>
          <cell r="DGJ13">
            <v>10.9</v>
          </cell>
          <cell r="DGK13">
            <v>12</v>
          </cell>
          <cell r="DGL13">
            <v>12.3</v>
          </cell>
          <cell r="DGM13">
            <v>12.1</v>
          </cell>
          <cell r="DGN13">
            <v>11.2</v>
          </cell>
          <cell r="DGO13">
            <v>9.9</v>
          </cell>
          <cell r="DGP13">
            <v>8.6999999999999993</v>
          </cell>
          <cell r="DGQ13">
            <v>6.9</v>
          </cell>
          <cell r="DGR13">
            <v>5</v>
          </cell>
          <cell r="DGS13">
            <v>4.4000000000000004</v>
          </cell>
          <cell r="DGT13">
            <v>4.0999999999999996</v>
          </cell>
          <cell r="DGU13">
            <v>4.0999999999999996</v>
          </cell>
          <cell r="DGV13">
            <v>4.0999999999999996</v>
          </cell>
          <cell r="DGW13">
            <v>4.0999999999999996</v>
          </cell>
          <cell r="DGX13">
            <v>4.2</v>
          </cell>
          <cell r="DGY13">
            <v>4.2</v>
          </cell>
          <cell r="DGZ13">
            <v>4</v>
          </cell>
          <cell r="DHA13">
            <v>4.2</v>
          </cell>
          <cell r="DHB13">
            <v>4.8</v>
          </cell>
          <cell r="DHC13">
            <v>5.7</v>
          </cell>
          <cell r="DHD13">
            <v>6.5</v>
          </cell>
          <cell r="DHE13">
            <v>7.5</v>
          </cell>
          <cell r="DHF13">
            <v>8.9</v>
          </cell>
          <cell r="DHG13">
            <v>10.4</v>
          </cell>
          <cell r="DHH13">
            <v>11.9</v>
          </cell>
          <cell r="DHI13">
            <v>12.8</v>
          </cell>
          <cell r="DHJ13">
            <v>13.5</v>
          </cell>
          <cell r="DHK13">
            <v>12.7</v>
          </cell>
          <cell r="DHL13">
            <v>12.9</v>
          </cell>
          <cell r="DHM13">
            <v>13.6</v>
          </cell>
          <cell r="DHN13">
            <v>13</v>
          </cell>
          <cell r="DHO13">
            <v>12</v>
          </cell>
          <cell r="DHP13">
            <v>9.3000000000000007</v>
          </cell>
          <cell r="DHQ13">
            <v>8.5</v>
          </cell>
          <cell r="DHR13">
            <v>8.1</v>
          </cell>
          <cell r="DHS13">
            <v>7.7</v>
          </cell>
          <cell r="DHT13">
            <v>7.4</v>
          </cell>
          <cell r="DHU13">
            <v>6.7</v>
          </cell>
          <cell r="DHV13">
            <v>7.1</v>
          </cell>
          <cell r="DHW13">
            <v>6.5</v>
          </cell>
          <cell r="DHX13">
            <v>6.7</v>
          </cell>
          <cell r="DHY13">
            <v>7.3</v>
          </cell>
          <cell r="DHZ13">
            <v>8</v>
          </cell>
          <cell r="DIA13">
            <v>10</v>
          </cell>
          <cell r="DIB13">
            <v>11.8</v>
          </cell>
          <cell r="DIC13">
            <v>13.5</v>
          </cell>
          <cell r="DID13">
            <v>14.7</v>
          </cell>
          <cell r="DIE13">
            <v>15.7</v>
          </cell>
          <cell r="DIF13">
            <v>16.8</v>
          </cell>
          <cell r="DIG13">
            <v>17.7</v>
          </cell>
          <cell r="DIH13">
            <v>17.399999999999999</v>
          </cell>
          <cell r="DII13">
            <v>17.7</v>
          </cell>
          <cell r="DIJ13">
            <v>17.7</v>
          </cell>
          <cell r="DIK13">
            <v>17.100000000000001</v>
          </cell>
          <cell r="DIL13">
            <v>15.6</v>
          </cell>
          <cell r="DIM13">
            <v>13</v>
          </cell>
          <cell r="DIN13">
            <v>11.9</v>
          </cell>
          <cell r="DIO13">
            <v>11.5</v>
          </cell>
          <cell r="DIP13">
            <v>11.2</v>
          </cell>
          <cell r="DIQ13">
            <v>11</v>
          </cell>
          <cell r="DIR13">
            <v>9.5</v>
          </cell>
          <cell r="DIS13">
            <v>8.5</v>
          </cell>
          <cell r="DIT13">
            <v>8.1</v>
          </cell>
          <cell r="DIU13">
            <v>8</v>
          </cell>
          <cell r="DIV13">
            <v>8.1</v>
          </cell>
          <cell r="DIW13">
            <v>8.6999999999999993</v>
          </cell>
          <cell r="DIX13">
            <v>10.1</v>
          </cell>
          <cell r="DIY13">
            <v>12.2</v>
          </cell>
          <cell r="DIZ13">
            <v>14.3</v>
          </cell>
          <cell r="DJA13">
            <v>16</v>
          </cell>
          <cell r="DJB13">
            <v>17</v>
          </cell>
          <cell r="DJC13">
            <v>18.600000000000001</v>
          </cell>
          <cell r="DJD13">
            <v>19.399999999999999</v>
          </cell>
          <cell r="DJE13">
            <v>19.8</v>
          </cell>
          <cell r="DJF13">
            <v>20</v>
          </cell>
          <cell r="DJG13">
            <v>19.899999999999999</v>
          </cell>
          <cell r="DJH13">
            <v>19.600000000000001</v>
          </cell>
          <cell r="DJI13">
            <v>18.5</v>
          </cell>
          <cell r="DJJ13">
            <v>16.8</v>
          </cell>
          <cell r="DJK13">
            <v>15.3</v>
          </cell>
          <cell r="DJL13">
            <v>13.6</v>
          </cell>
          <cell r="DJM13">
            <v>12.8</v>
          </cell>
          <cell r="DJN13">
            <v>11.9</v>
          </cell>
          <cell r="DJO13">
            <v>11.2</v>
          </cell>
          <cell r="DJP13">
            <v>10.6</v>
          </cell>
          <cell r="DJQ13">
            <v>10</v>
          </cell>
          <cell r="DJR13">
            <v>9.5</v>
          </cell>
          <cell r="DJS13">
            <v>9.1</v>
          </cell>
          <cell r="DJT13">
            <v>9</v>
          </cell>
          <cell r="DJU13">
            <v>9.4</v>
          </cell>
          <cell r="DJV13">
            <v>10.5</v>
          </cell>
          <cell r="DJW13">
            <v>12.1</v>
          </cell>
          <cell r="DJX13">
            <v>14.7</v>
          </cell>
          <cell r="DJY13">
            <v>16.399999999999999</v>
          </cell>
          <cell r="DJZ13">
            <v>17.5</v>
          </cell>
          <cell r="DKA13">
            <v>18.2</v>
          </cell>
          <cell r="DKB13">
            <v>19.100000000000001</v>
          </cell>
          <cell r="DKC13">
            <v>19.8</v>
          </cell>
          <cell r="DKD13">
            <v>20.399999999999999</v>
          </cell>
          <cell r="DKE13">
            <v>20.5</v>
          </cell>
          <cell r="DKF13">
            <v>20.5</v>
          </cell>
          <cell r="DKG13">
            <v>20</v>
          </cell>
          <cell r="DKH13">
            <v>18.8</v>
          </cell>
          <cell r="DKI13">
            <v>15.9</v>
          </cell>
          <cell r="DKJ13">
            <v>14.3</v>
          </cell>
          <cell r="DKK13">
            <v>13</v>
          </cell>
          <cell r="DKL13">
            <v>12</v>
          </cell>
          <cell r="DKM13">
            <v>11.3</v>
          </cell>
          <cell r="DKN13">
            <v>10.9</v>
          </cell>
          <cell r="DKO13">
            <v>10.7</v>
          </cell>
          <cell r="DKP13">
            <v>9.8000000000000007</v>
          </cell>
          <cell r="DKQ13">
            <v>9.3000000000000007</v>
          </cell>
          <cell r="DKR13">
            <v>9.1</v>
          </cell>
          <cell r="DKS13">
            <v>9.6</v>
          </cell>
          <cell r="DKT13">
            <v>10.7</v>
          </cell>
          <cell r="DKU13">
            <v>12.1</v>
          </cell>
          <cell r="DKV13">
            <v>13.7</v>
          </cell>
          <cell r="DKW13">
            <v>15.6</v>
          </cell>
          <cell r="DKX13">
            <v>16.899999999999999</v>
          </cell>
          <cell r="DKY13">
            <v>17.600000000000001</v>
          </cell>
          <cell r="DKZ13">
            <v>19</v>
          </cell>
          <cell r="DLA13">
            <v>19.899999999999999</v>
          </cell>
          <cell r="DLB13">
            <v>20.399999999999999</v>
          </cell>
          <cell r="DLC13">
            <v>20.5</v>
          </cell>
          <cell r="DLD13">
            <v>20.100000000000001</v>
          </cell>
          <cell r="DLE13">
            <v>19.3</v>
          </cell>
          <cell r="DLF13">
            <v>17.899999999999999</v>
          </cell>
          <cell r="DLG13">
            <v>15.8</v>
          </cell>
          <cell r="DLH13">
            <v>14.1</v>
          </cell>
          <cell r="DLI13">
            <v>12.8</v>
          </cell>
          <cell r="DLJ13">
            <v>12.2</v>
          </cell>
          <cell r="DLK13">
            <v>11.6</v>
          </cell>
          <cell r="DLL13">
            <v>11.2</v>
          </cell>
          <cell r="DLM13">
            <v>10.9</v>
          </cell>
          <cell r="DLN13">
            <v>11.1</v>
          </cell>
          <cell r="DLO13">
            <v>10.6</v>
          </cell>
          <cell r="DLP13">
            <v>10.5</v>
          </cell>
          <cell r="DLQ13">
            <v>10.8</v>
          </cell>
          <cell r="DLR13">
            <v>11.9</v>
          </cell>
          <cell r="DLS13">
            <v>13.2</v>
          </cell>
          <cell r="DLT13">
            <v>14.7</v>
          </cell>
          <cell r="DLU13">
            <v>16.399999999999999</v>
          </cell>
          <cell r="DLV13">
            <v>18.3</v>
          </cell>
          <cell r="DLW13">
            <v>20.2</v>
          </cell>
          <cell r="DLX13">
            <v>21.7</v>
          </cell>
          <cell r="DLY13">
            <v>22.4</v>
          </cell>
          <cell r="DLZ13">
            <v>22.6</v>
          </cell>
          <cell r="DMA13">
            <v>22.1</v>
          </cell>
          <cell r="DMB13">
            <v>21.5</v>
          </cell>
          <cell r="DMC13">
            <v>20.399999999999999</v>
          </cell>
          <cell r="DMD13">
            <v>19.100000000000001</v>
          </cell>
          <cell r="DME13">
            <v>16.7</v>
          </cell>
          <cell r="DMF13">
            <v>14.9</v>
          </cell>
          <cell r="DMG13">
            <v>13.2</v>
          </cell>
          <cell r="DMH13">
            <v>12</v>
          </cell>
          <cell r="DMI13">
            <v>11.6</v>
          </cell>
          <cell r="DMJ13">
            <v>9.9</v>
          </cell>
          <cell r="DMK13">
            <v>9.8000000000000007</v>
          </cell>
          <cell r="DML13">
            <v>9.6</v>
          </cell>
          <cell r="DMM13">
            <v>9.1</v>
          </cell>
          <cell r="DMN13">
            <v>9.1</v>
          </cell>
          <cell r="DMO13">
            <v>10.199999999999999</v>
          </cell>
          <cell r="DMP13">
            <v>12.1</v>
          </cell>
          <cell r="DMQ13">
            <v>13.7</v>
          </cell>
          <cell r="DMR13">
            <v>15.1</v>
          </cell>
          <cell r="DMS13">
            <v>16.8</v>
          </cell>
          <cell r="DMT13">
            <v>18.100000000000001</v>
          </cell>
          <cell r="DMU13">
            <v>19.100000000000001</v>
          </cell>
          <cell r="DMV13">
            <v>20.9</v>
          </cell>
          <cell r="DMW13">
            <v>21.8</v>
          </cell>
          <cell r="DMX13">
            <v>21.9</v>
          </cell>
          <cell r="DMY13">
            <v>21.7</v>
          </cell>
          <cell r="DMZ13">
            <v>21.4</v>
          </cell>
          <cell r="DNA13">
            <v>20.399999999999999</v>
          </cell>
          <cell r="DNB13">
            <v>18.7</v>
          </cell>
          <cell r="DNC13">
            <v>16.3</v>
          </cell>
          <cell r="DND13">
            <v>14.3</v>
          </cell>
          <cell r="DNE13">
            <v>13.4</v>
          </cell>
          <cell r="DNF13">
            <v>12.1</v>
          </cell>
          <cell r="DNG13">
            <v>11</v>
          </cell>
          <cell r="DNH13">
            <v>10.199999999999999</v>
          </cell>
          <cell r="DNI13">
            <v>9.6</v>
          </cell>
          <cell r="DNJ13">
            <v>8.8000000000000007</v>
          </cell>
          <cell r="DNK13">
            <v>9.5</v>
          </cell>
          <cell r="DNL13">
            <v>9.3000000000000007</v>
          </cell>
          <cell r="DNM13">
            <v>9.8000000000000007</v>
          </cell>
          <cell r="DNN13">
            <v>11.2</v>
          </cell>
          <cell r="DNO13">
            <v>12.9</v>
          </cell>
          <cell r="DNP13">
            <v>14.8</v>
          </cell>
          <cell r="DNQ13">
            <v>16.899999999999999</v>
          </cell>
          <cell r="DNR13">
            <v>18</v>
          </cell>
          <cell r="DNS13">
            <v>18.8</v>
          </cell>
          <cell r="DNT13">
            <v>19.600000000000001</v>
          </cell>
          <cell r="DNU13">
            <v>20.5</v>
          </cell>
          <cell r="DNV13">
            <v>20.9</v>
          </cell>
          <cell r="DNW13">
            <v>21</v>
          </cell>
          <cell r="DNX13">
            <v>20.8</v>
          </cell>
          <cell r="DNY13">
            <v>19.7</v>
          </cell>
          <cell r="DNZ13">
            <v>17.399999999999999</v>
          </cell>
          <cell r="DOA13">
            <v>15.4</v>
          </cell>
          <cell r="DOB13">
            <v>13.4</v>
          </cell>
          <cell r="DOC13">
            <v>12.1</v>
          </cell>
          <cell r="DOD13">
            <v>10.7</v>
          </cell>
          <cell r="DOE13">
            <v>8</v>
          </cell>
          <cell r="DOF13">
            <v>7.2</v>
          </cell>
          <cell r="DOG13">
            <v>7.1</v>
          </cell>
          <cell r="DOH13">
            <v>8.3000000000000007</v>
          </cell>
          <cell r="DOI13">
            <v>8.8000000000000007</v>
          </cell>
          <cell r="DOJ13">
            <v>7.8</v>
          </cell>
          <cell r="DOK13">
            <v>8.6999999999999993</v>
          </cell>
          <cell r="DOL13">
            <v>12</v>
          </cell>
          <cell r="DOM13">
            <v>14.8</v>
          </cell>
          <cell r="DON13">
            <v>16.8</v>
          </cell>
          <cell r="DOO13">
            <v>18.2</v>
          </cell>
          <cell r="DOP13">
            <v>20</v>
          </cell>
          <cell r="DOQ13">
            <v>20.100000000000001</v>
          </cell>
          <cell r="DOR13">
            <v>20.8</v>
          </cell>
          <cell r="DOS13">
            <v>21.3</v>
          </cell>
          <cell r="DOT13">
            <v>20.9</v>
          </cell>
          <cell r="DOU13">
            <v>20.5</v>
          </cell>
          <cell r="DOV13">
            <v>20.2</v>
          </cell>
          <cell r="DOW13">
            <v>19.8</v>
          </cell>
          <cell r="DOX13">
            <v>18.8</v>
          </cell>
          <cell r="DOY13">
            <v>17.2</v>
          </cell>
          <cell r="DOZ13">
            <v>15.7</v>
          </cell>
          <cell r="DPA13">
            <v>13.5</v>
          </cell>
          <cell r="DPB13">
            <v>11.9</v>
          </cell>
          <cell r="DPC13">
            <v>9.5</v>
          </cell>
          <cell r="DPD13">
            <v>9.6999999999999993</v>
          </cell>
          <cell r="DPE13">
            <v>8.4</v>
          </cell>
          <cell r="DPF13">
            <v>7.6</v>
          </cell>
          <cell r="DPG13">
            <v>7.4</v>
          </cell>
          <cell r="DPH13">
            <v>7.7</v>
          </cell>
          <cell r="DPI13">
            <v>9.1999999999999993</v>
          </cell>
          <cell r="DPJ13">
            <v>12.4</v>
          </cell>
          <cell r="DPK13">
            <v>14.9</v>
          </cell>
          <cell r="DPL13">
            <v>17.399999999999999</v>
          </cell>
          <cell r="DPM13">
            <v>17.8</v>
          </cell>
          <cell r="DPN13">
            <v>18.8</v>
          </cell>
          <cell r="DPO13">
            <v>18.5</v>
          </cell>
          <cell r="DPP13">
            <v>19</v>
          </cell>
          <cell r="DPQ13">
            <v>19.8</v>
          </cell>
          <cell r="DPR13">
            <v>20.399999999999999</v>
          </cell>
          <cell r="DPS13">
            <v>20.9</v>
          </cell>
          <cell r="DPT13">
            <v>21</v>
          </cell>
          <cell r="DPU13">
            <v>20.5</v>
          </cell>
          <cell r="DPV13">
            <v>18.7</v>
          </cell>
          <cell r="DPW13">
            <v>15.9</v>
          </cell>
          <cell r="DPX13">
            <v>12.9</v>
          </cell>
          <cell r="DPY13">
            <v>11.5</v>
          </cell>
          <cell r="DPZ13">
            <v>11.5</v>
          </cell>
          <cell r="DQA13">
            <v>10.5</v>
          </cell>
          <cell r="DQB13">
            <v>9.4</v>
          </cell>
          <cell r="DQC13">
            <v>8.5</v>
          </cell>
          <cell r="DQD13">
            <v>7.6</v>
          </cell>
          <cell r="DQE13">
            <v>7.7</v>
          </cell>
          <cell r="DQF13">
            <v>7.5</v>
          </cell>
          <cell r="DQG13">
            <v>8.1999999999999993</v>
          </cell>
          <cell r="DQH13">
            <v>10.8</v>
          </cell>
          <cell r="DQI13">
            <v>12.4</v>
          </cell>
          <cell r="DQJ13">
            <v>13.6</v>
          </cell>
          <cell r="DQK13">
            <v>15</v>
          </cell>
          <cell r="DQL13">
            <v>16.8</v>
          </cell>
          <cell r="DQM13">
            <v>17.8</v>
          </cell>
          <cell r="DQN13">
            <v>18.2</v>
          </cell>
          <cell r="DQO13">
            <v>18.600000000000001</v>
          </cell>
          <cell r="DQP13">
            <v>18.8</v>
          </cell>
          <cell r="DQQ13">
            <v>19.100000000000001</v>
          </cell>
          <cell r="DQR13">
            <v>19</v>
          </cell>
          <cell r="DQS13">
            <v>18.7</v>
          </cell>
          <cell r="DQT13">
            <v>17.7</v>
          </cell>
          <cell r="DQU13">
            <v>16.3</v>
          </cell>
          <cell r="DQV13">
            <v>14.3</v>
          </cell>
          <cell r="DQW13">
            <v>13</v>
          </cell>
          <cell r="DQX13">
            <v>11.4</v>
          </cell>
          <cell r="DQY13">
            <v>10.3</v>
          </cell>
          <cell r="DQZ13">
            <v>10.1</v>
          </cell>
          <cell r="DRA13">
            <v>9.4</v>
          </cell>
          <cell r="DRB13">
            <v>9</v>
          </cell>
          <cell r="DRC13">
            <v>7.2</v>
          </cell>
          <cell r="DRD13">
            <v>6.6</v>
          </cell>
          <cell r="DRE13">
            <v>7.1</v>
          </cell>
          <cell r="DRF13">
            <v>9.5</v>
          </cell>
          <cell r="DRG13">
            <v>11.7</v>
          </cell>
          <cell r="DRH13">
            <v>12.1</v>
          </cell>
          <cell r="DRI13">
            <v>12.9</v>
          </cell>
          <cell r="DRJ13">
            <v>13</v>
          </cell>
          <cell r="DRK13">
            <v>12.8</v>
          </cell>
          <cell r="DRL13">
            <v>13</v>
          </cell>
          <cell r="DRM13">
            <v>12</v>
          </cell>
          <cell r="DRN13">
            <v>11.4</v>
          </cell>
          <cell r="DRO13">
            <v>12.4</v>
          </cell>
          <cell r="DRP13">
            <v>12</v>
          </cell>
          <cell r="DRQ13">
            <v>12.3</v>
          </cell>
          <cell r="DRR13">
            <v>11.8</v>
          </cell>
          <cell r="DRS13">
            <v>11.1</v>
          </cell>
          <cell r="DRT13">
            <v>10.7</v>
          </cell>
          <cell r="DRU13">
            <v>10.6</v>
          </cell>
          <cell r="DRV13">
            <v>10.6</v>
          </cell>
          <cell r="DRW13">
            <v>9.4</v>
          </cell>
          <cell r="DRX13">
            <v>8</v>
          </cell>
          <cell r="DRY13">
            <v>7.3</v>
          </cell>
          <cell r="DRZ13">
            <v>7</v>
          </cell>
          <cell r="DSA13">
            <v>6.5</v>
          </cell>
          <cell r="DSB13">
            <v>6.7</v>
          </cell>
          <cell r="DSC13">
            <v>7.3</v>
          </cell>
          <cell r="DSD13">
            <v>8.3000000000000007</v>
          </cell>
          <cell r="DSE13">
            <v>9.1</v>
          </cell>
          <cell r="DSF13">
            <v>9.8000000000000007</v>
          </cell>
          <cell r="DSG13">
            <v>10.5</v>
          </cell>
          <cell r="DSH13">
            <v>11.3</v>
          </cell>
          <cell r="DSI13">
            <v>11.8</v>
          </cell>
          <cell r="DSJ13">
            <v>12.3</v>
          </cell>
          <cell r="DSK13">
            <v>12.5</v>
          </cell>
          <cell r="DSL13">
            <v>12.7</v>
          </cell>
          <cell r="DSM13">
            <v>12.7</v>
          </cell>
          <cell r="DSN13">
            <v>12.5</v>
          </cell>
          <cell r="DSO13">
            <v>12</v>
          </cell>
          <cell r="DSP13">
            <v>11.2</v>
          </cell>
          <cell r="DSQ13">
            <v>10.1</v>
          </cell>
          <cell r="DSR13">
            <v>8.6999999999999993</v>
          </cell>
          <cell r="DSS13">
            <v>8</v>
          </cell>
          <cell r="DST13">
            <v>7.7</v>
          </cell>
          <cell r="DSU13">
            <v>7.6</v>
          </cell>
          <cell r="DSV13">
            <v>7</v>
          </cell>
          <cell r="DSW13">
            <v>6.5</v>
          </cell>
          <cell r="DSX13">
            <v>6.3</v>
          </cell>
          <cell r="DSY13">
            <v>6</v>
          </cell>
          <cell r="DSZ13">
            <v>5.7</v>
          </cell>
          <cell r="DTA13">
            <v>6.5</v>
          </cell>
          <cell r="DTB13">
            <v>7.7</v>
          </cell>
          <cell r="DTC13">
            <v>8.4</v>
          </cell>
          <cell r="DTD13">
            <v>8.8000000000000007</v>
          </cell>
          <cell r="DTE13">
            <v>9.1999999999999993</v>
          </cell>
          <cell r="DTF13">
            <v>9.1999999999999993</v>
          </cell>
          <cell r="DTG13">
            <v>9.6</v>
          </cell>
          <cell r="DTH13">
            <v>10.199999999999999</v>
          </cell>
          <cell r="DTI13">
            <v>10.4</v>
          </cell>
          <cell r="DTJ13">
            <v>10.1</v>
          </cell>
          <cell r="DTK13">
            <v>10.3</v>
          </cell>
          <cell r="DTL13">
            <v>10.1</v>
          </cell>
          <cell r="DTM13">
            <v>9</v>
          </cell>
          <cell r="DTN13">
            <v>8.1</v>
          </cell>
          <cell r="DTO13">
            <v>7.6</v>
          </cell>
          <cell r="DTP13">
            <v>7</v>
          </cell>
          <cell r="DTQ13">
            <v>6.8</v>
          </cell>
          <cell r="DTR13">
            <v>6.8</v>
          </cell>
          <cell r="DTS13">
            <v>7.2</v>
          </cell>
          <cell r="DTT13">
            <v>7.3</v>
          </cell>
          <cell r="DTU13">
            <v>7.6</v>
          </cell>
          <cell r="DTV13">
            <v>7.7</v>
          </cell>
          <cell r="DTW13">
            <v>7.7</v>
          </cell>
          <cell r="DTX13">
            <v>7.7</v>
          </cell>
          <cell r="DTY13">
            <v>7.5</v>
          </cell>
          <cell r="DTZ13">
            <v>7.5</v>
          </cell>
          <cell r="DUA13">
            <v>7.4</v>
          </cell>
          <cell r="DUB13">
            <v>7.5</v>
          </cell>
          <cell r="DUC13">
            <v>7.9</v>
          </cell>
          <cell r="DUD13">
            <v>8.4</v>
          </cell>
          <cell r="DUE13">
            <v>8.6999999999999993</v>
          </cell>
          <cell r="DUF13">
            <v>8.6</v>
          </cell>
          <cell r="DUG13">
            <v>8.6999999999999993</v>
          </cell>
          <cell r="DUH13">
            <v>8.6999999999999993</v>
          </cell>
          <cell r="DUI13">
            <v>9</v>
          </cell>
          <cell r="DUJ13">
            <v>9.1</v>
          </cell>
          <cell r="DUK13">
            <v>9.1999999999999993</v>
          </cell>
          <cell r="DUL13">
            <v>9.1999999999999993</v>
          </cell>
          <cell r="DUM13">
            <v>8.9</v>
          </cell>
          <cell r="DUN13">
            <v>8.6999999999999993</v>
          </cell>
          <cell r="DUO13">
            <v>8.4</v>
          </cell>
          <cell r="DUP13">
            <v>8.3000000000000007</v>
          </cell>
          <cell r="DUQ13">
            <v>8.1</v>
          </cell>
          <cell r="DUR13">
            <v>8</v>
          </cell>
          <cell r="DUS13">
            <v>8.1999999999999993</v>
          </cell>
          <cell r="DUT13">
            <v>8.1999999999999993</v>
          </cell>
          <cell r="DUU13">
            <v>8.1</v>
          </cell>
          <cell r="DUV13">
            <v>8.1</v>
          </cell>
          <cell r="DUW13">
            <v>8</v>
          </cell>
          <cell r="DUX13">
            <v>8.1999999999999993</v>
          </cell>
          <cell r="DUY13">
            <v>8.6999999999999993</v>
          </cell>
          <cell r="DUZ13">
            <v>9.1999999999999993</v>
          </cell>
          <cell r="DVA13">
            <v>9.3000000000000007</v>
          </cell>
          <cell r="DVB13">
            <v>9.4</v>
          </cell>
          <cell r="DVC13">
            <v>9.6</v>
          </cell>
          <cell r="DVD13">
            <v>9.8000000000000007</v>
          </cell>
          <cell r="DVE13">
            <v>9.9</v>
          </cell>
          <cell r="DVF13">
            <v>10.199999999999999</v>
          </cell>
          <cell r="DVG13">
            <v>10.3</v>
          </cell>
          <cell r="DVH13">
            <v>11.1</v>
          </cell>
          <cell r="DVI13">
            <v>11.4</v>
          </cell>
          <cell r="DVJ13">
            <v>11.3</v>
          </cell>
          <cell r="DVK13">
            <v>10.9</v>
          </cell>
          <cell r="DVL13">
            <v>10.7</v>
          </cell>
          <cell r="DVM13">
            <v>10</v>
          </cell>
          <cell r="DVN13">
            <v>8.9</v>
          </cell>
          <cell r="DVO13">
            <v>8.4</v>
          </cell>
          <cell r="DVP13">
            <v>8.6</v>
          </cell>
          <cell r="DVQ13">
            <v>8.1999999999999993</v>
          </cell>
          <cell r="DVR13">
            <v>7.9</v>
          </cell>
          <cell r="DVS13">
            <v>7.5</v>
          </cell>
          <cell r="DVT13">
            <v>7.4</v>
          </cell>
          <cell r="DVU13">
            <v>8.3000000000000007</v>
          </cell>
          <cell r="DVV13">
            <v>9.9</v>
          </cell>
          <cell r="DVW13">
            <v>10.199999999999999</v>
          </cell>
          <cell r="DVX13">
            <v>10.4</v>
          </cell>
          <cell r="DVY13">
            <v>10.7</v>
          </cell>
          <cell r="DVZ13">
            <v>10.9</v>
          </cell>
          <cell r="DWA13">
            <v>11</v>
          </cell>
          <cell r="DWB13">
            <v>10.9</v>
          </cell>
          <cell r="DWC13">
            <v>11.3</v>
          </cell>
          <cell r="DWD13">
            <v>12.4</v>
          </cell>
          <cell r="DWE13">
            <v>13.1</v>
          </cell>
          <cell r="DWF13">
            <v>13.8</v>
          </cell>
          <cell r="DWG13">
            <v>14</v>
          </cell>
          <cell r="DWH13">
            <v>13.4</v>
          </cell>
          <cell r="DWI13">
            <v>12.9</v>
          </cell>
          <cell r="DWJ13">
            <v>11.9</v>
          </cell>
          <cell r="DWK13">
            <v>11</v>
          </cell>
          <cell r="DWL13">
            <v>10.6</v>
          </cell>
          <cell r="DWM13">
            <v>10.3</v>
          </cell>
          <cell r="DWN13">
            <v>9.1999999999999993</v>
          </cell>
          <cell r="DWO13">
            <v>8.9</v>
          </cell>
          <cell r="DWP13">
            <v>9</v>
          </cell>
          <cell r="DWQ13">
            <v>8</v>
          </cell>
          <cell r="DWR13">
            <v>8.9</v>
          </cell>
          <cell r="DWS13">
            <v>9.6</v>
          </cell>
          <cell r="DWT13">
            <v>11.2</v>
          </cell>
          <cell r="DWU13">
            <v>12.4</v>
          </cell>
          <cell r="DWV13">
            <v>12.3</v>
          </cell>
          <cell r="DWW13">
            <v>11.9</v>
          </cell>
          <cell r="DWX13">
            <v>12.3</v>
          </cell>
          <cell r="DWY13">
            <v>13.5</v>
          </cell>
          <cell r="DWZ13">
            <v>14</v>
          </cell>
          <cell r="DXA13">
            <v>14.6</v>
          </cell>
          <cell r="DXB13">
            <v>15.2</v>
          </cell>
          <cell r="DXC13">
            <v>14.1</v>
          </cell>
          <cell r="DXD13">
            <v>13.3</v>
          </cell>
          <cell r="DXE13">
            <v>13.1</v>
          </cell>
          <cell r="DXF13">
            <v>12.5</v>
          </cell>
          <cell r="DXG13">
            <v>12.5</v>
          </cell>
          <cell r="DXH13">
            <v>11.7</v>
          </cell>
          <cell r="DXI13">
            <v>11.4</v>
          </cell>
          <cell r="DXJ13">
            <v>11</v>
          </cell>
          <cell r="DXK13">
            <v>10.8</v>
          </cell>
          <cell r="DXL13">
            <v>10.5</v>
          </cell>
          <cell r="DXM13">
            <v>10.7</v>
          </cell>
          <cell r="DXN13">
            <v>10.6</v>
          </cell>
          <cell r="DXO13">
            <v>10.7</v>
          </cell>
          <cell r="DXP13">
            <v>10.8</v>
          </cell>
          <cell r="DXQ13">
            <v>11.2</v>
          </cell>
          <cell r="DXR13">
            <v>11.6</v>
          </cell>
          <cell r="DXS13">
            <v>12.2</v>
          </cell>
          <cell r="DXT13">
            <v>13.2</v>
          </cell>
          <cell r="DXU13">
            <v>13</v>
          </cell>
          <cell r="DXV13">
            <v>12.7</v>
          </cell>
          <cell r="DXW13">
            <v>13.2</v>
          </cell>
          <cell r="DXX13">
            <v>13.8</v>
          </cell>
          <cell r="DXY13">
            <v>13.6</v>
          </cell>
          <cell r="DXZ13">
            <v>13.7</v>
          </cell>
          <cell r="DYA13">
            <v>13.4</v>
          </cell>
          <cell r="DYB13">
            <v>13.7</v>
          </cell>
          <cell r="DYC13">
            <v>12.7</v>
          </cell>
          <cell r="DYD13">
            <v>11.7</v>
          </cell>
          <cell r="DYE13">
            <v>11.4</v>
          </cell>
          <cell r="DYF13">
            <v>11.2</v>
          </cell>
          <cell r="DYG13">
            <v>11.2</v>
          </cell>
          <cell r="DYH13">
            <v>11.1</v>
          </cell>
          <cell r="DYI13">
            <v>11.1</v>
          </cell>
          <cell r="DYJ13">
            <v>11.1</v>
          </cell>
          <cell r="DYK13">
            <v>10.9</v>
          </cell>
          <cell r="DYL13">
            <v>10.8</v>
          </cell>
          <cell r="DYM13">
            <v>10.5</v>
          </cell>
          <cell r="DYN13">
            <v>10.5</v>
          </cell>
          <cell r="DYO13">
            <v>10.6</v>
          </cell>
          <cell r="DYP13">
            <v>10.7</v>
          </cell>
          <cell r="DYQ13">
            <v>10.9</v>
          </cell>
          <cell r="DYR13">
            <v>11.6</v>
          </cell>
          <cell r="DYS13">
            <v>12.5</v>
          </cell>
          <cell r="DYT13">
            <v>12.8</v>
          </cell>
          <cell r="DYU13">
            <v>11.9</v>
          </cell>
          <cell r="DYV13">
            <v>12.7</v>
          </cell>
          <cell r="DYW13">
            <v>13.6</v>
          </cell>
          <cell r="DYX13">
            <v>12.7</v>
          </cell>
          <cell r="DYY13">
            <v>12.4</v>
          </cell>
          <cell r="DYZ13">
            <v>12.5</v>
          </cell>
          <cell r="DZA13">
            <v>12</v>
          </cell>
          <cell r="DZB13">
            <v>11.6</v>
          </cell>
          <cell r="DZC13">
            <v>11.2</v>
          </cell>
          <cell r="DZD13">
            <v>10.199999999999999</v>
          </cell>
          <cell r="DZE13">
            <v>9</v>
          </cell>
          <cell r="DZF13">
            <v>8</v>
          </cell>
          <cell r="DZG13">
            <v>7.3</v>
          </cell>
          <cell r="DZH13">
            <v>7.1</v>
          </cell>
          <cell r="DZI13">
            <v>7.7</v>
          </cell>
          <cell r="DZJ13">
            <v>8.5</v>
          </cell>
          <cell r="DZK13">
            <v>9.3000000000000007</v>
          </cell>
          <cell r="DZL13">
            <v>10.3</v>
          </cell>
          <cell r="DZM13">
            <v>11.4</v>
          </cell>
          <cell r="DZN13">
            <v>11.8</v>
          </cell>
          <cell r="DZO13">
            <v>12.9</v>
          </cell>
          <cell r="DZP13">
            <v>14.4</v>
          </cell>
          <cell r="DZQ13">
            <v>14.7</v>
          </cell>
          <cell r="DZR13">
            <v>15.3</v>
          </cell>
          <cell r="DZS13">
            <v>14.7</v>
          </cell>
          <cell r="DZT13">
            <v>13.7</v>
          </cell>
          <cell r="DZU13">
            <v>13.6</v>
          </cell>
          <cell r="DZV13">
            <v>16.5</v>
          </cell>
          <cell r="DZW13">
            <v>17</v>
          </cell>
          <cell r="DZX13">
            <v>16.100000000000001</v>
          </cell>
          <cell r="DZY13">
            <v>15.3</v>
          </cell>
          <cell r="DZZ13">
            <v>14.2</v>
          </cell>
          <cell r="EAA13">
            <v>13.6</v>
          </cell>
          <cell r="EAB13">
            <v>13.5</v>
          </cell>
          <cell r="EAC13">
            <v>12.6</v>
          </cell>
          <cell r="EAD13">
            <v>11.9</v>
          </cell>
          <cell r="EAE13">
            <v>11.7</v>
          </cell>
          <cell r="EAF13">
            <v>11.4</v>
          </cell>
          <cell r="EAG13">
            <v>10.9</v>
          </cell>
          <cell r="EAH13">
            <v>11.1</v>
          </cell>
          <cell r="EAI13">
            <v>11.3</v>
          </cell>
          <cell r="EAJ13">
            <v>11.8</v>
          </cell>
          <cell r="EAK13">
            <v>12.2</v>
          </cell>
          <cell r="EAL13">
            <v>12.1</v>
          </cell>
          <cell r="EAM13">
            <v>12</v>
          </cell>
          <cell r="EAN13">
            <v>12.2</v>
          </cell>
          <cell r="EAO13">
            <v>12.3</v>
          </cell>
          <cell r="EAP13">
            <v>13.1</v>
          </cell>
          <cell r="EAQ13">
            <v>12.4</v>
          </cell>
          <cell r="EAR13">
            <v>11.9</v>
          </cell>
          <cell r="EAS13">
            <v>10.1</v>
          </cell>
          <cell r="EAT13">
            <v>10.199999999999999</v>
          </cell>
          <cell r="EAU13">
            <v>10</v>
          </cell>
          <cell r="EAV13">
            <v>10.7</v>
          </cell>
          <cell r="EAW13">
            <v>10.8</v>
          </cell>
          <cell r="EAX13">
            <v>10</v>
          </cell>
          <cell r="EAY13">
            <v>9.1999999999999993</v>
          </cell>
          <cell r="EAZ13">
            <v>7.6</v>
          </cell>
          <cell r="EBA13">
            <v>7.2</v>
          </cell>
          <cell r="EBB13">
            <v>7.5</v>
          </cell>
          <cell r="EBC13">
            <v>7.2</v>
          </cell>
          <cell r="EBD13">
            <v>7.2</v>
          </cell>
          <cell r="EBE13">
            <v>6.8</v>
          </cell>
          <cell r="EBF13">
            <v>6.3</v>
          </cell>
          <cell r="EBG13">
            <v>5.9</v>
          </cell>
          <cell r="EBH13">
            <v>5.4</v>
          </cell>
          <cell r="EBI13">
            <v>6.8</v>
          </cell>
          <cell r="EBJ13">
            <v>9.1999999999999993</v>
          </cell>
          <cell r="EBK13">
            <v>10.3</v>
          </cell>
          <cell r="EBL13">
            <v>10.9</v>
          </cell>
          <cell r="EBM13">
            <v>10.9</v>
          </cell>
          <cell r="EBN13">
            <v>12</v>
          </cell>
          <cell r="EBO13">
            <v>12.4</v>
          </cell>
          <cell r="EBP13">
            <v>12.2</v>
          </cell>
          <cell r="EBQ13">
            <v>10.199999999999999</v>
          </cell>
          <cell r="EBR13">
            <v>10.8</v>
          </cell>
          <cell r="EBS13">
            <v>11.2</v>
          </cell>
          <cell r="EBT13">
            <v>10.6</v>
          </cell>
          <cell r="EBU13">
            <v>9.1999999999999993</v>
          </cell>
          <cell r="EBV13">
            <v>9.4</v>
          </cell>
          <cell r="EBW13">
            <v>9.1999999999999993</v>
          </cell>
          <cell r="EBX13">
            <v>8.4</v>
          </cell>
          <cell r="EBY13">
            <v>7.9</v>
          </cell>
          <cell r="EBZ13">
            <v>8.1</v>
          </cell>
          <cell r="ECA13">
            <v>7.9</v>
          </cell>
          <cell r="ECB13">
            <v>6.7</v>
          </cell>
          <cell r="ECC13">
            <v>5.8</v>
          </cell>
          <cell r="ECD13">
            <v>5.7</v>
          </cell>
          <cell r="ECE13">
            <v>6.8</v>
          </cell>
          <cell r="ECF13">
            <v>8</v>
          </cell>
          <cell r="ECG13">
            <v>8.5</v>
          </cell>
          <cell r="ECH13">
            <v>9.1999999999999993</v>
          </cell>
          <cell r="ECI13">
            <v>10.1</v>
          </cell>
          <cell r="ECJ13">
            <v>11</v>
          </cell>
          <cell r="ECK13">
            <v>11.7</v>
          </cell>
          <cell r="ECL13">
            <v>12.4</v>
          </cell>
          <cell r="ECM13">
            <v>12.8</v>
          </cell>
          <cell r="ECN13">
            <v>13.2</v>
          </cell>
          <cell r="ECO13">
            <v>12.6</v>
          </cell>
          <cell r="ECP13">
            <v>11.9</v>
          </cell>
          <cell r="ECQ13">
            <v>11.6</v>
          </cell>
          <cell r="ECR13">
            <v>12.1</v>
          </cell>
          <cell r="ECS13">
            <v>11.6</v>
          </cell>
          <cell r="ECT13">
            <v>11.5</v>
          </cell>
          <cell r="ECU13">
            <v>10.7</v>
          </cell>
          <cell r="ECV13">
            <v>9.1</v>
          </cell>
          <cell r="ECW13">
            <v>8</v>
          </cell>
          <cell r="ECX13">
            <v>8</v>
          </cell>
          <cell r="ECY13">
            <v>7.7</v>
          </cell>
          <cell r="ECZ13">
            <v>7.4</v>
          </cell>
          <cell r="EDA13">
            <v>6.9</v>
          </cell>
          <cell r="EDB13">
            <v>7</v>
          </cell>
          <cell r="EDC13">
            <v>7.1</v>
          </cell>
          <cell r="EDD13">
            <v>7.5</v>
          </cell>
          <cell r="EDE13">
            <v>7.8</v>
          </cell>
          <cell r="EDF13">
            <v>8.5</v>
          </cell>
          <cell r="EDG13">
            <v>8.6</v>
          </cell>
          <cell r="EDH13">
            <v>9.1</v>
          </cell>
          <cell r="EDI13">
            <v>10.4</v>
          </cell>
          <cell r="EDJ13">
            <v>11.2</v>
          </cell>
          <cell r="EDK13">
            <v>12</v>
          </cell>
          <cell r="EDL13">
            <v>12.7</v>
          </cell>
          <cell r="EDM13">
            <v>12.9</v>
          </cell>
          <cell r="EDN13">
            <v>12.9</v>
          </cell>
          <cell r="EDO13">
            <v>13</v>
          </cell>
          <cell r="EDP13">
            <v>13.1</v>
          </cell>
          <cell r="EDQ13">
            <v>12.5</v>
          </cell>
          <cell r="EDR13">
            <v>12.2</v>
          </cell>
          <cell r="EDS13">
            <v>11.2</v>
          </cell>
          <cell r="EDT13">
            <v>9.6999999999999993</v>
          </cell>
          <cell r="EDU13">
            <v>9.1999999999999993</v>
          </cell>
          <cell r="EDV13">
            <v>7.4</v>
          </cell>
          <cell r="EDW13">
            <v>6.9</v>
          </cell>
          <cell r="EDX13">
            <v>6.5</v>
          </cell>
          <cell r="EDY13">
            <v>5.8</v>
          </cell>
          <cell r="EDZ13">
            <v>5.4</v>
          </cell>
          <cell r="EEA13">
            <v>4.0999999999999996</v>
          </cell>
          <cell r="EEB13">
            <v>4.5999999999999996</v>
          </cell>
          <cell r="EEC13">
            <v>6.4</v>
          </cell>
          <cell r="EED13">
            <v>8.6999999999999993</v>
          </cell>
          <cell r="EEE13">
            <v>9.3000000000000007</v>
          </cell>
          <cell r="EEF13">
            <v>10.3</v>
          </cell>
          <cell r="EEG13">
            <v>10.8</v>
          </cell>
          <cell r="EEH13">
            <v>11.6</v>
          </cell>
          <cell r="EEI13">
            <v>12</v>
          </cell>
          <cell r="EEJ13">
            <v>11.9</v>
          </cell>
          <cell r="EEK13">
            <v>11.9</v>
          </cell>
          <cell r="EEL13">
            <v>11.5</v>
          </cell>
          <cell r="EEM13">
            <v>11.3</v>
          </cell>
          <cell r="EEN13">
            <v>11</v>
          </cell>
          <cell r="EEO13">
            <v>11.3</v>
          </cell>
          <cell r="EEP13">
            <v>11.2</v>
          </cell>
          <cell r="EEQ13">
            <v>10.9</v>
          </cell>
          <cell r="EER13">
            <v>10.4</v>
          </cell>
          <cell r="EES13">
            <v>10</v>
          </cell>
          <cell r="EET13">
            <v>9.6</v>
          </cell>
          <cell r="EEU13">
            <v>10</v>
          </cell>
          <cell r="EEV13">
            <v>10.1</v>
          </cell>
          <cell r="EEW13">
            <v>9.8000000000000007</v>
          </cell>
          <cell r="EEX13">
            <v>9.3000000000000007</v>
          </cell>
          <cell r="EEY13">
            <v>9</v>
          </cell>
          <cell r="EEZ13">
            <v>8.9</v>
          </cell>
          <cell r="EFA13">
            <v>8.8000000000000007</v>
          </cell>
          <cell r="EFB13">
            <v>8.8000000000000007</v>
          </cell>
          <cell r="EFC13">
            <v>8.8000000000000007</v>
          </cell>
          <cell r="EFD13">
            <v>8.6</v>
          </cell>
          <cell r="EFE13">
            <v>9.6</v>
          </cell>
          <cell r="EFF13">
            <v>11.4</v>
          </cell>
          <cell r="EFG13">
            <v>12</v>
          </cell>
          <cell r="EFH13">
            <v>11.5</v>
          </cell>
          <cell r="EFI13">
            <v>11.1</v>
          </cell>
          <cell r="EFJ13">
            <v>10.3</v>
          </cell>
          <cell r="EFK13">
            <v>9.9</v>
          </cell>
          <cell r="EFL13">
            <v>9.9</v>
          </cell>
          <cell r="EFM13">
            <v>9.5</v>
          </cell>
          <cell r="EFN13">
            <v>10.199999999999999</v>
          </cell>
          <cell r="EFO13">
            <v>10.6</v>
          </cell>
          <cell r="EFP13">
            <v>10.3</v>
          </cell>
          <cell r="EFQ13">
            <v>9.9</v>
          </cell>
          <cell r="EFR13">
            <v>9.4</v>
          </cell>
          <cell r="EFS13">
            <v>8.8000000000000007</v>
          </cell>
          <cell r="EFT13">
            <v>7.4</v>
          </cell>
          <cell r="EFU13">
            <v>7.3</v>
          </cell>
          <cell r="EFV13">
            <v>8</v>
          </cell>
          <cell r="EFW13">
            <v>8.1</v>
          </cell>
          <cell r="EFX13">
            <v>7.9</v>
          </cell>
          <cell r="EFY13">
            <v>8.1</v>
          </cell>
          <cell r="EFZ13">
            <v>8.5</v>
          </cell>
          <cell r="EGA13">
            <v>8.4</v>
          </cell>
          <cell r="EGB13">
            <v>9.5</v>
          </cell>
          <cell r="EGC13">
            <v>10.3</v>
          </cell>
          <cell r="EGD13">
            <v>11</v>
          </cell>
          <cell r="EGE13">
            <v>11.4</v>
          </cell>
          <cell r="EGF13">
            <v>10.5</v>
          </cell>
          <cell r="EGG13">
            <v>11</v>
          </cell>
          <cell r="EGH13">
            <v>12.6</v>
          </cell>
          <cell r="EGI13">
            <v>11.5</v>
          </cell>
          <cell r="EGJ13">
            <v>12</v>
          </cell>
          <cell r="EGK13">
            <v>11.9</v>
          </cell>
          <cell r="EGL13">
            <v>11.4</v>
          </cell>
          <cell r="EGM13">
            <v>10.4</v>
          </cell>
          <cell r="EGN13">
            <v>10.1</v>
          </cell>
          <cell r="EGO13">
            <v>9.1999999999999993</v>
          </cell>
          <cell r="EGP13">
            <v>8.4</v>
          </cell>
          <cell r="EGQ13">
            <v>8.1</v>
          </cell>
          <cell r="EGR13">
            <v>8.5</v>
          </cell>
          <cell r="EGS13">
            <v>7.7</v>
          </cell>
          <cell r="EGT13">
            <v>7.1</v>
          </cell>
          <cell r="EGU13">
            <v>8</v>
          </cell>
          <cell r="EGV13">
            <v>8.6999999999999993</v>
          </cell>
          <cell r="EGW13">
            <v>9.4</v>
          </cell>
          <cell r="EGX13">
            <v>9.6</v>
          </cell>
          <cell r="EGY13">
            <v>9.9</v>
          </cell>
          <cell r="EGZ13">
            <v>10.8</v>
          </cell>
          <cell r="EHA13">
            <v>11.5</v>
          </cell>
          <cell r="EHB13">
            <v>12.2</v>
          </cell>
          <cell r="EHC13">
            <v>13.1</v>
          </cell>
          <cell r="EHD13">
            <v>13.2</v>
          </cell>
          <cell r="EHE13">
            <v>13.7</v>
          </cell>
          <cell r="EHF13">
            <v>13.7</v>
          </cell>
          <cell r="EHG13">
            <v>13.2</v>
          </cell>
          <cell r="EHH13">
            <v>12.6</v>
          </cell>
          <cell r="EHI13">
            <v>11.9</v>
          </cell>
          <cell r="EHJ13">
            <v>11.4</v>
          </cell>
          <cell r="EHK13">
            <v>11.2</v>
          </cell>
          <cell r="EHL13">
            <v>11.2</v>
          </cell>
          <cell r="EHM13">
            <v>11.3</v>
          </cell>
          <cell r="EHN13">
            <v>11</v>
          </cell>
          <cell r="EHO13">
            <v>10.8</v>
          </cell>
          <cell r="EHP13">
            <v>10.5</v>
          </cell>
          <cell r="EHQ13">
            <v>10.5</v>
          </cell>
          <cell r="EHR13">
            <v>11</v>
          </cell>
          <cell r="EHS13">
            <v>10.5</v>
          </cell>
          <cell r="EHT13">
            <v>9.4</v>
          </cell>
          <cell r="EHU13">
            <v>10.5</v>
          </cell>
          <cell r="EHV13">
            <v>11.5</v>
          </cell>
          <cell r="EHW13">
            <v>12.1</v>
          </cell>
          <cell r="EHX13">
            <v>13</v>
          </cell>
          <cell r="EHY13">
            <v>12.6</v>
          </cell>
          <cell r="EHZ13">
            <v>13.3</v>
          </cell>
          <cell r="EIA13">
            <v>13.4</v>
          </cell>
          <cell r="EIB13">
            <v>13.9</v>
          </cell>
          <cell r="EIC13">
            <v>14.1</v>
          </cell>
          <cell r="EID13">
            <v>14.3</v>
          </cell>
          <cell r="EIE13">
            <v>14.3</v>
          </cell>
          <cell r="EIF13">
            <v>14.3</v>
          </cell>
          <cell r="EIG13">
            <v>13.7</v>
          </cell>
          <cell r="EIH13">
            <v>13.3</v>
          </cell>
          <cell r="EII13">
            <v>11.6</v>
          </cell>
          <cell r="EIJ13">
            <v>10.9</v>
          </cell>
          <cell r="EIK13">
            <v>9.4</v>
          </cell>
          <cell r="EIL13">
            <v>9.4</v>
          </cell>
          <cell r="EIM13">
            <v>9.5</v>
          </cell>
          <cell r="EIN13">
            <v>10.9</v>
          </cell>
          <cell r="HPK13">
            <v>17.2</v>
          </cell>
          <cell r="HPL13">
            <v>17.2</v>
          </cell>
          <cell r="KVK13">
            <v>-7.7</v>
          </cell>
          <cell r="KVL13">
            <v>4.9000000000000004</v>
          </cell>
          <cell r="LYA13">
            <v>-4.0999999999999996</v>
          </cell>
        </row>
        <row r="14">
          <cell r="D14">
            <v>5.0999999999999996</v>
          </cell>
          <cell r="BBO14">
            <v>3.4</v>
          </cell>
          <cell r="BBP14">
            <v>3.3</v>
          </cell>
          <cell r="BBQ14">
            <v>3.3</v>
          </cell>
          <cell r="BBR14">
            <v>3.3</v>
          </cell>
          <cell r="BBS14">
            <v>3.3</v>
          </cell>
          <cell r="BBT14">
            <v>3.3</v>
          </cell>
          <cell r="BBU14">
            <v>3.3</v>
          </cell>
          <cell r="BBV14">
            <v>3.3</v>
          </cell>
          <cell r="BBW14">
            <v>3.3</v>
          </cell>
          <cell r="BBX14">
            <v>3.3</v>
          </cell>
          <cell r="BBY14">
            <v>3.3</v>
          </cell>
          <cell r="BBZ14">
            <v>3.3</v>
          </cell>
          <cell r="BCA14">
            <v>3.3</v>
          </cell>
          <cell r="BCB14">
            <v>3.3</v>
          </cell>
          <cell r="BCC14">
            <v>3.3</v>
          </cell>
          <cell r="BCD14">
            <v>3.3</v>
          </cell>
          <cell r="BCE14">
            <v>3.3</v>
          </cell>
          <cell r="BCF14">
            <v>3.3</v>
          </cell>
          <cell r="BCG14">
            <v>3.3</v>
          </cell>
          <cell r="BCH14">
            <v>3.3</v>
          </cell>
          <cell r="BCI14">
            <v>3.3</v>
          </cell>
          <cell r="BCJ14">
            <v>3.3</v>
          </cell>
          <cell r="BCK14">
            <v>3.3</v>
          </cell>
          <cell r="BCL14">
            <v>3.3</v>
          </cell>
          <cell r="BCM14">
            <v>3.3</v>
          </cell>
          <cell r="BCN14">
            <v>3.2</v>
          </cell>
          <cell r="BCO14">
            <v>3.2</v>
          </cell>
          <cell r="BCP14">
            <v>3.2</v>
          </cell>
          <cell r="BCQ14">
            <v>3.2</v>
          </cell>
          <cell r="BCR14">
            <v>3.2</v>
          </cell>
          <cell r="BCS14">
            <v>3.2</v>
          </cell>
          <cell r="BCT14">
            <v>3.2</v>
          </cell>
          <cell r="BCU14">
            <v>3.2</v>
          </cell>
          <cell r="BCV14">
            <v>3.2</v>
          </cell>
          <cell r="BCW14">
            <v>3.2</v>
          </cell>
          <cell r="BCX14">
            <v>3.2</v>
          </cell>
          <cell r="BCY14">
            <v>3.2</v>
          </cell>
          <cell r="BCZ14">
            <v>3.2</v>
          </cell>
          <cell r="BDA14">
            <v>3.2</v>
          </cell>
          <cell r="BDB14">
            <v>3.2</v>
          </cell>
          <cell r="BDC14">
            <v>3.2</v>
          </cell>
          <cell r="BDD14">
            <v>3.2</v>
          </cell>
          <cell r="BDE14">
            <v>3.2</v>
          </cell>
          <cell r="BDF14">
            <v>3.2</v>
          </cell>
          <cell r="BDG14">
            <v>3.2</v>
          </cell>
          <cell r="BDH14">
            <v>3.2</v>
          </cell>
          <cell r="BDI14">
            <v>3.2</v>
          </cell>
          <cell r="BDJ14">
            <v>3.2</v>
          </cell>
          <cell r="BDK14">
            <v>3.2</v>
          </cell>
          <cell r="BDL14">
            <v>3.1</v>
          </cell>
          <cell r="BDM14">
            <v>3.1</v>
          </cell>
          <cell r="BDN14">
            <v>3.1</v>
          </cell>
          <cell r="BDO14">
            <v>3.1</v>
          </cell>
          <cell r="BDP14">
            <v>3.1</v>
          </cell>
          <cell r="BDQ14">
            <v>3.1</v>
          </cell>
          <cell r="BDR14">
            <v>3.1</v>
          </cell>
          <cell r="BDS14">
            <v>3.1</v>
          </cell>
          <cell r="BDT14">
            <v>3.1</v>
          </cell>
          <cell r="BDU14">
            <v>3.1</v>
          </cell>
          <cell r="BDV14">
            <v>3.1</v>
          </cell>
          <cell r="BDW14">
            <v>3.1</v>
          </cell>
          <cell r="BDX14">
            <v>3.1</v>
          </cell>
          <cell r="BDY14">
            <v>3.1</v>
          </cell>
          <cell r="BDZ14">
            <v>3.1</v>
          </cell>
          <cell r="BEA14">
            <v>3.1</v>
          </cell>
          <cell r="BEB14">
            <v>3.1</v>
          </cell>
          <cell r="BEC14">
            <v>3.1</v>
          </cell>
          <cell r="BED14">
            <v>3.1</v>
          </cell>
          <cell r="BEE14">
            <v>3.1</v>
          </cell>
          <cell r="BEF14">
            <v>3.1</v>
          </cell>
          <cell r="BEG14">
            <v>3.1</v>
          </cell>
          <cell r="BEH14">
            <v>3.1</v>
          </cell>
          <cell r="BEI14">
            <v>3.1</v>
          </cell>
          <cell r="BEJ14">
            <v>3</v>
          </cell>
          <cell r="BEK14">
            <v>3</v>
          </cell>
          <cell r="BEL14">
            <v>3</v>
          </cell>
          <cell r="BEM14">
            <v>3</v>
          </cell>
          <cell r="BEN14">
            <v>3</v>
          </cell>
          <cell r="BEO14">
            <v>3</v>
          </cell>
          <cell r="BEP14">
            <v>3</v>
          </cell>
          <cell r="BEQ14">
            <v>3</v>
          </cell>
          <cell r="BER14">
            <v>3</v>
          </cell>
          <cell r="BES14">
            <v>3</v>
          </cell>
          <cell r="BET14">
            <v>3</v>
          </cell>
          <cell r="BEU14">
            <v>3</v>
          </cell>
          <cell r="BEV14">
            <v>3</v>
          </cell>
          <cell r="BEW14">
            <v>3</v>
          </cell>
          <cell r="BEX14">
            <v>3</v>
          </cell>
          <cell r="BEY14">
            <v>3</v>
          </cell>
          <cell r="BEZ14">
            <v>3</v>
          </cell>
          <cell r="BFA14">
            <v>3</v>
          </cell>
          <cell r="BFB14">
            <v>3</v>
          </cell>
          <cell r="BFC14">
            <v>3</v>
          </cell>
          <cell r="BFD14">
            <v>3</v>
          </cell>
          <cell r="BFE14">
            <v>3</v>
          </cell>
          <cell r="BFF14">
            <v>3</v>
          </cell>
          <cell r="BFG14">
            <v>3</v>
          </cell>
          <cell r="BFH14">
            <v>2.9</v>
          </cell>
          <cell r="BFI14">
            <v>2.9</v>
          </cell>
          <cell r="BFJ14">
            <v>2.9</v>
          </cell>
          <cell r="BFK14">
            <v>2.9</v>
          </cell>
          <cell r="BFL14">
            <v>2.9</v>
          </cell>
          <cell r="BFM14">
            <v>2.9</v>
          </cell>
          <cell r="BFN14">
            <v>2.9</v>
          </cell>
          <cell r="BFO14">
            <v>2.9</v>
          </cell>
          <cell r="BFP14">
            <v>2.9</v>
          </cell>
          <cell r="BFQ14">
            <v>2.9</v>
          </cell>
          <cell r="BFR14">
            <v>2.9</v>
          </cell>
          <cell r="BFS14">
            <v>2.9</v>
          </cell>
          <cell r="BFT14">
            <v>2.9</v>
          </cell>
          <cell r="BFU14">
            <v>2.9</v>
          </cell>
          <cell r="BFV14">
            <v>2.9</v>
          </cell>
          <cell r="BFW14">
            <v>2.9</v>
          </cell>
          <cell r="BFX14">
            <v>2.9</v>
          </cell>
          <cell r="BFY14">
            <v>2.9</v>
          </cell>
          <cell r="BFZ14">
            <v>2.9</v>
          </cell>
          <cell r="BGA14">
            <v>2.9</v>
          </cell>
          <cell r="BGB14">
            <v>2.9</v>
          </cell>
          <cell r="BGC14">
            <v>2.9</v>
          </cell>
          <cell r="BGD14">
            <v>2.9</v>
          </cell>
          <cell r="BGE14">
            <v>2.9</v>
          </cell>
          <cell r="BGF14">
            <v>2.8</v>
          </cell>
          <cell r="BGG14">
            <v>2.8</v>
          </cell>
          <cell r="BGH14">
            <v>2.8</v>
          </cell>
          <cell r="BGI14">
            <v>2.8</v>
          </cell>
          <cell r="BGJ14">
            <v>2.8</v>
          </cell>
          <cell r="BGK14">
            <v>2.8</v>
          </cell>
          <cell r="BGL14">
            <v>2.8</v>
          </cell>
          <cell r="BGM14">
            <v>2.8</v>
          </cell>
          <cell r="BGN14">
            <v>2.8</v>
          </cell>
          <cell r="BGO14">
            <v>2.8</v>
          </cell>
          <cell r="BGP14">
            <v>2.8</v>
          </cell>
          <cell r="BGQ14">
            <v>2.8</v>
          </cell>
          <cell r="BGR14">
            <v>2.8</v>
          </cell>
          <cell r="BGS14">
            <v>2.8</v>
          </cell>
          <cell r="BGT14">
            <v>2.8</v>
          </cell>
          <cell r="BGU14">
            <v>2.8</v>
          </cell>
          <cell r="BGV14">
            <v>2.8</v>
          </cell>
          <cell r="BGW14">
            <v>2.8</v>
          </cell>
          <cell r="BGX14">
            <v>2.8</v>
          </cell>
          <cell r="BGY14">
            <v>2.8</v>
          </cell>
          <cell r="BGZ14">
            <v>2.8</v>
          </cell>
          <cell r="BHA14">
            <v>2.8</v>
          </cell>
          <cell r="BHB14">
            <v>2.8</v>
          </cell>
          <cell r="BHC14">
            <v>2.8</v>
          </cell>
          <cell r="BHD14">
            <v>2.8</v>
          </cell>
          <cell r="BHE14">
            <v>2.8</v>
          </cell>
          <cell r="BHF14">
            <v>2.8</v>
          </cell>
          <cell r="BHG14">
            <v>2.8</v>
          </cell>
          <cell r="BHH14">
            <v>2.8</v>
          </cell>
          <cell r="BHI14">
            <v>2.8</v>
          </cell>
          <cell r="BHJ14">
            <v>2.8</v>
          </cell>
          <cell r="BHK14">
            <v>2.8</v>
          </cell>
          <cell r="BHL14">
            <v>2.8</v>
          </cell>
          <cell r="BHM14">
            <v>2.8</v>
          </cell>
          <cell r="BHN14">
            <v>2.8</v>
          </cell>
          <cell r="BHO14">
            <v>2.8</v>
          </cell>
          <cell r="BHP14">
            <v>2.8</v>
          </cell>
          <cell r="BHQ14">
            <v>2.8</v>
          </cell>
          <cell r="BHR14">
            <v>2.8</v>
          </cell>
          <cell r="BHS14">
            <v>2.8</v>
          </cell>
          <cell r="BHT14">
            <v>2.8</v>
          </cell>
          <cell r="BHU14">
            <v>2.8</v>
          </cell>
          <cell r="BHV14">
            <v>2.8</v>
          </cell>
          <cell r="BHW14">
            <v>2.8</v>
          </cell>
          <cell r="BHX14">
            <v>2.8</v>
          </cell>
          <cell r="BHY14">
            <v>2.8</v>
          </cell>
          <cell r="BHZ14">
            <v>2.8</v>
          </cell>
          <cell r="BIA14">
            <v>2.8</v>
          </cell>
          <cell r="BIB14">
            <v>2.7</v>
          </cell>
          <cell r="BIC14">
            <v>2.7</v>
          </cell>
          <cell r="BID14">
            <v>2.7</v>
          </cell>
          <cell r="BIE14">
            <v>2.7</v>
          </cell>
          <cell r="BIF14">
            <v>2.7</v>
          </cell>
          <cell r="BIG14">
            <v>2.7</v>
          </cell>
          <cell r="BIH14">
            <v>2.7</v>
          </cell>
          <cell r="BII14">
            <v>2.7</v>
          </cell>
          <cell r="BIJ14">
            <v>2.7</v>
          </cell>
          <cell r="BIK14">
            <v>2.7</v>
          </cell>
          <cell r="BIL14">
            <v>2.7</v>
          </cell>
          <cell r="BIM14">
            <v>2.7</v>
          </cell>
          <cell r="BIN14">
            <v>2.7</v>
          </cell>
          <cell r="BIO14">
            <v>2.7</v>
          </cell>
          <cell r="BIP14">
            <v>2.7</v>
          </cell>
          <cell r="BIQ14">
            <v>2.7</v>
          </cell>
          <cell r="BIR14">
            <v>2.7</v>
          </cell>
          <cell r="BIS14">
            <v>2.7</v>
          </cell>
          <cell r="BIT14">
            <v>2.7</v>
          </cell>
          <cell r="BIU14">
            <v>2.7</v>
          </cell>
          <cell r="BIV14">
            <v>2.7</v>
          </cell>
          <cell r="BIW14">
            <v>2.7</v>
          </cell>
          <cell r="BIX14">
            <v>2.7</v>
          </cell>
          <cell r="BIY14">
            <v>2.7</v>
          </cell>
          <cell r="BIZ14">
            <v>2.8</v>
          </cell>
          <cell r="BJA14">
            <v>2.8</v>
          </cell>
          <cell r="BJB14">
            <v>2.8</v>
          </cell>
          <cell r="BJC14">
            <v>2.8</v>
          </cell>
          <cell r="BJD14">
            <v>2.8</v>
          </cell>
          <cell r="BJE14">
            <v>2.8</v>
          </cell>
          <cell r="BJF14">
            <v>2.8</v>
          </cell>
          <cell r="BJG14">
            <v>2.8</v>
          </cell>
          <cell r="BJH14">
            <v>2.8</v>
          </cell>
          <cell r="BJI14">
            <v>2.8</v>
          </cell>
          <cell r="BJJ14">
            <v>2.8</v>
          </cell>
          <cell r="BJK14">
            <v>2.8</v>
          </cell>
          <cell r="BJL14">
            <v>2.8</v>
          </cell>
          <cell r="BJM14">
            <v>2.8</v>
          </cell>
          <cell r="BJN14">
            <v>2.8</v>
          </cell>
          <cell r="BJO14">
            <v>2.8</v>
          </cell>
          <cell r="BJP14">
            <v>2.8</v>
          </cell>
          <cell r="BJQ14">
            <v>2.8</v>
          </cell>
          <cell r="BJR14">
            <v>2.8</v>
          </cell>
          <cell r="BJS14">
            <v>2.8</v>
          </cell>
          <cell r="BJT14">
            <v>2.8</v>
          </cell>
          <cell r="BJU14">
            <v>2.8</v>
          </cell>
          <cell r="BJV14">
            <v>2.8</v>
          </cell>
          <cell r="BJW14">
            <v>2.8</v>
          </cell>
          <cell r="BJX14">
            <v>2.8</v>
          </cell>
          <cell r="BJY14">
            <v>2.8</v>
          </cell>
          <cell r="BJZ14">
            <v>2.8</v>
          </cell>
          <cell r="BKA14">
            <v>2.8</v>
          </cell>
          <cell r="BKB14">
            <v>2.8</v>
          </cell>
          <cell r="BKC14">
            <v>2.8</v>
          </cell>
          <cell r="BKD14">
            <v>2.8</v>
          </cell>
          <cell r="BKE14">
            <v>2.8</v>
          </cell>
          <cell r="BKF14">
            <v>2.8</v>
          </cell>
          <cell r="BKG14">
            <v>2.8</v>
          </cell>
          <cell r="BKH14">
            <v>2.8</v>
          </cell>
          <cell r="BKI14">
            <v>2.8</v>
          </cell>
          <cell r="BKJ14">
            <v>2.8</v>
          </cell>
          <cell r="BKK14">
            <v>2.8</v>
          </cell>
          <cell r="BKL14">
            <v>2.8</v>
          </cell>
          <cell r="BKM14">
            <v>2.8</v>
          </cell>
          <cell r="BKN14">
            <v>2.8</v>
          </cell>
          <cell r="BKO14">
            <v>2.8</v>
          </cell>
          <cell r="BKP14">
            <v>2.8</v>
          </cell>
          <cell r="BKQ14">
            <v>2.8</v>
          </cell>
          <cell r="BKR14">
            <v>2.8</v>
          </cell>
          <cell r="BKS14">
            <v>2.8</v>
          </cell>
          <cell r="BKT14">
            <v>2.8</v>
          </cell>
          <cell r="BKU14">
            <v>2.8</v>
          </cell>
          <cell r="BKV14">
            <v>2.9</v>
          </cell>
          <cell r="BKW14">
            <v>2.9</v>
          </cell>
          <cell r="BKX14">
            <v>2.9</v>
          </cell>
          <cell r="BKY14">
            <v>2.9</v>
          </cell>
          <cell r="BKZ14">
            <v>2.9</v>
          </cell>
          <cell r="BLA14">
            <v>2.9</v>
          </cell>
          <cell r="BLB14">
            <v>2.9</v>
          </cell>
          <cell r="BLC14">
            <v>2.9</v>
          </cell>
          <cell r="BLD14">
            <v>2.9</v>
          </cell>
          <cell r="BLE14">
            <v>2.9</v>
          </cell>
          <cell r="BLF14">
            <v>2.9</v>
          </cell>
          <cell r="BLG14">
            <v>2.9</v>
          </cell>
          <cell r="BLH14">
            <v>2.9</v>
          </cell>
          <cell r="BLI14">
            <v>2.9</v>
          </cell>
          <cell r="BLJ14">
            <v>2.9</v>
          </cell>
          <cell r="BLK14">
            <v>2.9</v>
          </cell>
          <cell r="BLL14">
            <v>2.9</v>
          </cell>
          <cell r="BLM14">
            <v>2.9</v>
          </cell>
          <cell r="BLN14">
            <v>2.9</v>
          </cell>
          <cell r="BLO14">
            <v>2.9</v>
          </cell>
          <cell r="BLP14">
            <v>2.9</v>
          </cell>
          <cell r="BLQ14">
            <v>2.9</v>
          </cell>
          <cell r="BLR14">
            <v>2.9</v>
          </cell>
          <cell r="BLS14">
            <v>2.9</v>
          </cell>
          <cell r="BLT14">
            <v>3.1</v>
          </cell>
          <cell r="BLU14">
            <v>3.1</v>
          </cell>
          <cell r="BLV14">
            <v>3.1</v>
          </cell>
          <cell r="BLW14">
            <v>3.1</v>
          </cell>
          <cell r="BLX14">
            <v>3.1</v>
          </cell>
          <cell r="BLY14">
            <v>3.1</v>
          </cell>
          <cell r="BLZ14">
            <v>3.1</v>
          </cell>
          <cell r="BMA14">
            <v>3.1</v>
          </cell>
          <cell r="BMB14">
            <v>3.1</v>
          </cell>
          <cell r="BMC14">
            <v>3.1</v>
          </cell>
          <cell r="BMD14">
            <v>3.1</v>
          </cell>
          <cell r="BME14">
            <v>3.1</v>
          </cell>
          <cell r="BMF14">
            <v>3.1</v>
          </cell>
          <cell r="BMG14">
            <v>3.1</v>
          </cell>
          <cell r="BMH14">
            <v>3.1</v>
          </cell>
          <cell r="BMI14">
            <v>3.1</v>
          </cell>
          <cell r="BMJ14">
            <v>3.1</v>
          </cell>
          <cell r="BMK14">
            <v>3.1</v>
          </cell>
          <cell r="BML14">
            <v>3.1</v>
          </cell>
          <cell r="BMM14">
            <v>3.1</v>
          </cell>
          <cell r="BMN14">
            <v>3.1</v>
          </cell>
          <cell r="BMO14">
            <v>3.1</v>
          </cell>
          <cell r="BMP14">
            <v>3.1</v>
          </cell>
          <cell r="BMQ14">
            <v>3.1</v>
          </cell>
          <cell r="BMR14">
            <v>3.3</v>
          </cell>
          <cell r="BMS14">
            <v>3.3</v>
          </cell>
          <cell r="BMT14">
            <v>3.3</v>
          </cell>
          <cell r="BMU14">
            <v>3.3</v>
          </cell>
          <cell r="BMV14">
            <v>3.3</v>
          </cell>
          <cell r="BMW14">
            <v>3.3</v>
          </cell>
          <cell r="BMX14">
            <v>3.3</v>
          </cell>
          <cell r="BMY14">
            <v>3.3</v>
          </cell>
          <cell r="BMZ14">
            <v>3.3</v>
          </cell>
          <cell r="BNA14">
            <v>3.3</v>
          </cell>
          <cell r="BNB14">
            <v>3.3</v>
          </cell>
          <cell r="BNC14">
            <v>3.3</v>
          </cell>
          <cell r="BND14">
            <v>3.3</v>
          </cell>
          <cell r="BNE14">
            <v>3.3</v>
          </cell>
          <cell r="BNF14">
            <v>3.3</v>
          </cell>
          <cell r="BNG14">
            <v>3.3</v>
          </cell>
          <cell r="BNH14">
            <v>3.3</v>
          </cell>
          <cell r="BNI14">
            <v>3.3</v>
          </cell>
          <cell r="BNJ14">
            <v>3.3</v>
          </cell>
          <cell r="BNK14">
            <v>3.3</v>
          </cell>
          <cell r="BNL14">
            <v>3.3</v>
          </cell>
          <cell r="BNM14">
            <v>3.3</v>
          </cell>
          <cell r="BNN14">
            <v>3.3</v>
          </cell>
          <cell r="BNO14">
            <v>3.3</v>
          </cell>
          <cell r="BNP14">
            <v>3.5</v>
          </cell>
          <cell r="BNQ14">
            <v>3.5</v>
          </cell>
          <cell r="BNR14">
            <v>3.5</v>
          </cell>
          <cell r="BNS14">
            <v>3.5</v>
          </cell>
          <cell r="BNT14">
            <v>3.5</v>
          </cell>
          <cell r="BNU14">
            <v>3.5</v>
          </cell>
          <cell r="BNV14">
            <v>3.5</v>
          </cell>
          <cell r="BNW14">
            <v>3.5</v>
          </cell>
          <cell r="BNX14">
            <v>3.5</v>
          </cell>
          <cell r="BNY14">
            <v>3.5</v>
          </cell>
          <cell r="BNZ14">
            <v>3.5</v>
          </cell>
          <cell r="BOA14">
            <v>3.5</v>
          </cell>
          <cell r="BOB14">
            <v>3.5</v>
          </cell>
          <cell r="BOC14">
            <v>3.5</v>
          </cell>
          <cell r="BOD14">
            <v>3.5</v>
          </cell>
          <cell r="BOE14">
            <v>3.5</v>
          </cell>
          <cell r="BOF14">
            <v>3.5</v>
          </cell>
          <cell r="BOG14">
            <v>3.5</v>
          </cell>
          <cell r="BOH14">
            <v>3.5</v>
          </cell>
          <cell r="BOI14">
            <v>3.5</v>
          </cell>
          <cell r="BOJ14">
            <v>3.5</v>
          </cell>
          <cell r="BOK14">
            <v>3.5</v>
          </cell>
          <cell r="BOL14">
            <v>3.5</v>
          </cell>
          <cell r="BOM14">
            <v>3.5</v>
          </cell>
          <cell r="BON14">
            <v>3.5</v>
          </cell>
          <cell r="BOO14">
            <v>3.5</v>
          </cell>
          <cell r="BOP14">
            <v>3.5</v>
          </cell>
          <cell r="BOQ14">
            <v>3.5</v>
          </cell>
          <cell r="BOR14">
            <v>3.5</v>
          </cell>
          <cell r="BOS14">
            <v>3.5</v>
          </cell>
          <cell r="BOT14">
            <v>3.5</v>
          </cell>
          <cell r="BOU14">
            <v>3.5</v>
          </cell>
          <cell r="BOV14">
            <v>3.5</v>
          </cell>
          <cell r="BOW14">
            <v>3.5</v>
          </cell>
          <cell r="BOX14">
            <v>3.5</v>
          </cell>
          <cell r="BOY14">
            <v>3.5</v>
          </cell>
          <cell r="BOZ14">
            <v>3.5</v>
          </cell>
          <cell r="BPA14">
            <v>3.5</v>
          </cell>
          <cell r="BPB14">
            <v>3.5</v>
          </cell>
          <cell r="BPC14">
            <v>3.5</v>
          </cell>
          <cell r="BPD14">
            <v>3.5</v>
          </cell>
          <cell r="BPE14">
            <v>3.5</v>
          </cell>
          <cell r="BPF14">
            <v>3.5</v>
          </cell>
          <cell r="BPG14">
            <v>3.5</v>
          </cell>
          <cell r="BPH14">
            <v>3.5</v>
          </cell>
          <cell r="BPI14">
            <v>3.5</v>
          </cell>
          <cell r="BPJ14">
            <v>3.5</v>
          </cell>
          <cell r="BPK14">
            <v>3.5</v>
          </cell>
          <cell r="BPL14">
            <v>3.4</v>
          </cell>
          <cell r="BPM14">
            <v>3.4</v>
          </cell>
          <cell r="BPN14">
            <v>3.4</v>
          </cell>
          <cell r="BPO14">
            <v>3.4</v>
          </cell>
          <cell r="BPP14">
            <v>3.4</v>
          </cell>
          <cell r="BPQ14">
            <v>3.4</v>
          </cell>
          <cell r="BPR14">
            <v>3.4</v>
          </cell>
          <cell r="BPS14">
            <v>3.4</v>
          </cell>
          <cell r="BPT14">
            <v>3.4</v>
          </cell>
          <cell r="BPU14">
            <v>3.4</v>
          </cell>
          <cell r="BPV14">
            <v>3.4</v>
          </cell>
          <cell r="BPW14">
            <v>3.4</v>
          </cell>
          <cell r="BPX14">
            <v>3.4</v>
          </cell>
          <cell r="BPY14">
            <v>3.4</v>
          </cell>
          <cell r="BPZ14">
            <v>3.4</v>
          </cell>
          <cell r="BQA14">
            <v>3.4</v>
          </cell>
          <cell r="BQB14">
            <v>3.4</v>
          </cell>
          <cell r="BQC14">
            <v>3.4</v>
          </cell>
          <cell r="BQD14">
            <v>3.4</v>
          </cell>
          <cell r="BQE14">
            <v>3.4</v>
          </cell>
          <cell r="BQF14">
            <v>3.4</v>
          </cell>
          <cell r="BQG14">
            <v>3.4</v>
          </cell>
          <cell r="BQH14">
            <v>3.4</v>
          </cell>
          <cell r="BQI14">
            <v>3.4</v>
          </cell>
          <cell r="BQJ14">
            <v>3.4</v>
          </cell>
          <cell r="BQK14">
            <v>3.4</v>
          </cell>
          <cell r="BQL14">
            <v>3.4</v>
          </cell>
          <cell r="BQM14">
            <v>3.4</v>
          </cell>
          <cell r="BQN14">
            <v>3.4</v>
          </cell>
          <cell r="BQO14">
            <v>3.4</v>
          </cell>
          <cell r="BQP14">
            <v>3.4</v>
          </cell>
          <cell r="BQQ14">
            <v>3.4</v>
          </cell>
          <cell r="BQR14">
            <v>3.4</v>
          </cell>
          <cell r="BQS14">
            <v>3.4</v>
          </cell>
          <cell r="BQT14">
            <v>3.4</v>
          </cell>
          <cell r="BQU14">
            <v>3.4</v>
          </cell>
          <cell r="BQV14">
            <v>3.4</v>
          </cell>
          <cell r="BQW14">
            <v>3.4</v>
          </cell>
          <cell r="BQX14">
            <v>3.4</v>
          </cell>
          <cell r="BQY14">
            <v>3.4</v>
          </cell>
          <cell r="BQZ14">
            <v>3.4</v>
          </cell>
          <cell r="BRA14">
            <v>3.4</v>
          </cell>
          <cell r="BRB14">
            <v>3.4</v>
          </cell>
          <cell r="BRC14">
            <v>3.4</v>
          </cell>
          <cell r="BRD14">
            <v>3.4</v>
          </cell>
          <cell r="BRE14">
            <v>3.4</v>
          </cell>
          <cell r="BRF14">
            <v>3.4</v>
          </cell>
          <cell r="BRG14">
            <v>3.4</v>
          </cell>
          <cell r="BRH14">
            <v>3.3</v>
          </cell>
          <cell r="BRI14">
            <v>3.3</v>
          </cell>
          <cell r="BRJ14">
            <v>3.3</v>
          </cell>
          <cell r="BRK14">
            <v>3.3</v>
          </cell>
          <cell r="BRL14">
            <v>3.3</v>
          </cell>
          <cell r="BRM14">
            <v>3.3</v>
          </cell>
          <cell r="BRN14">
            <v>3.3</v>
          </cell>
          <cell r="BRO14">
            <v>3.3</v>
          </cell>
          <cell r="BRP14">
            <v>3.3</v>
          </cell>
          <cell r="BRQ14">
            <v>3.3</v>
          </cell>
          <cell r="BRR14">
            <v>3.3</v>
          </cell>
          <cell r="BRS14">
            <v>3.3</v>
          </cell>
          <cell r="BRT14">
            <v>3.3</v>
          </cell>
          <cell r="BRU14">
            <v>3.3</v>
          </cell>
          <cell r="BRV14">
            <v>3.3</v>
          </cell>
          <cell r="BRW14">
            <v>3.3</v>
          </cell>
          <cell r="BRX14">
            <v>3.3</v>
          </cell>
          <cell r="BRY14">
            <v>3.3</v>
          </cell>
          <cell r="BRZ14">
            <v>3.3</v>
          </cell>
          <cell r="BSA14">
            <v>3.3</v>
          </cell>
          <cell r="BSB14">
            <v>3.3</v>
          </cell>
          <cell r="BSC14">
            <v>3.3</v>
          </cell>
          <cell r="BSD14">
            <v>3.3</v>
          </cell>
          <cell r="BSE14">
            <v>3.3</v>
          </cell>
          <cell r="BSF14">
            <v>3.1</v>
          </cell>
          <cell r="BSG14">
            <v>3.1</v>
          </cell>
          <cell r="BSH14">
            <v>3.1</v>
          </cell>
          <cell r="BSI14">
            <v>3.1</v>
          </cell>
          <cell r="BSJ14">
            <v>3.1</v>
          </cell>
          <cell r="BSK14">
            <v>3.1</v>
          </cell>
          <cell r="BSL14">
            <v>3.1</v>
          </cell>
          <cell r="BSM14">
            <v>3.1</v>
          </cell>
          <cell r="BSN14">
            <v>3.1</v>
          </cell>
          <cell r="BSO14">
            <v>3.1</v>
          </cell>
          <cell r="BSP14">
            <v>3.1</v>
          </cell>
          <cell r="BSQ14">
            <v>3.1</v>
          </cell>
          <cell r="BSR14">
            <v>3.1</v>
          </cell>
          <cell r="BSS14">
            <v>3.1</v>
          </cell>
          <cell r="BST14">
            <v>3.1</v>
          </cell>
          <cell r="BSU14">
            <v>3.1</v>
          </cell>
          <cell r="BSV14">
            <v>3.1</v>
          </cell>
          <cell r="BSW14">
            <v>3.1</v>
          </cell>
          <cell r="BSX14">
            <v>3.1</v>
          </cell>
          <cell r="BSY14">
            <v>3.1</v>
          </cell>
          <cell r="BSZ14">
            <v>3.1</v>
          </cell>
          <cell r="BTA14">
            <v>3.1</v>
          </cell>
          <cell r="BTB14">
            <v>3.1</v>
          </cell>
          <cell r="BTC14">
            <v>3.1</v>
          </cell>
          <cell r="BTD14">
            <v>2.9</v>
          </cell>
          <cell r="BTE14">
            <v>2.9</v>
          </cell>
          <cell r="BTF14">
            <v>2.9</v>
          </cell>
          <cell r="BTG14">
            <v>2.9</v>
          </cell>
          <cell r="BTH14">
            <v>2.9</v>
          </cell>
          <cell r="BTI14">
            <v>2.9</v>
          </cell>
          <cell r="BTJ14">
            <v>2.9</v>
          </cell>
          <cell r="BTK14">
            <v>2.9</v>
          </cell>
          <cell r="BTL14">
            <v>2.9</v>
          </cell>
          <cell r="BTM14">
            <v>2.9</v>
          </cell>
          <cell r="BTN14">
            <v>2.9</v>
          </cell>
          <cell r="BTO14">
            <v>2.9</v>
          </cell>
          <cell r="BTP14">
            <v>2.9</v>
          </cell>
          <cell r="BTQ14">
            <v>2.9</v>
          </cell>
          <cell r="BTR14">
            <v>2.9</v>
          </cell>
          <cell r="BTS14">
            <v>2.9</v>
          </cell>
          <cell r="BTT14">
            <v>2.9</v>
          </cell>
          <cell r="BTU14">
            <v>2.9</v>
          </cell>
          <cell r="BTV14">
            <v>2.9</v>
          </cell>
          <cell r="BTW14">
            <v>2.9</v>
          </cell>
          <cell r="BTX14">
            <v>2.9</v>
          </cell>
          <cell r="BTY14">
            <v>2.9</v>
          </cell>
          <cell r="BTZ14">
            <v>2.9</v>
          </cell>
          <cell r="BUA14">
            <v>2.9</v>
          </cell>
          <cell r="BUB14">
            <v>2.7</v>
          </cell>
          <cell r="BUC14">
            <v>2.7</v>
          </cell>
          <cell r="BUD14">
            <v>2.7</v>
          </cell>
          <cell r="BUE14">
            <v>2.7</v>
          </cell>
          <cell r="BUF14">
            <v>2.7</v>
          </cell>
          <cell r="BUG14">
            <v>2.7</v>
          </cell>
          <cell r="BUH14">
            <v>2.7</v>
          </cell>
          <cell r="BUI14">
            <v>2.7</v>
          </cell>
          <cell r="BUJ14">
            <v>2.7</v>
          </cell>
          <cell r="BUK14">
            <v>2.7</v>
          </cell>
          <cell r="BUL14">
            <v>2.7</v>
          </cell>
          <cell r="BUM14">
            <v>2.7</v>
          </cell>
          <cell r="BUN14">
            <v>2.7</v>
          </cell>
          <cell r="BUO14">
            <v>2.7</v>
          </cell>
          <cell r="BUP14">
            <v>2.7</v>
          </cell>
          <cell r="BUQ14">
            <v>2.7</v>
          </cell>
          <cell r="BUR14">
            <v>2.7</v>
          </cell>
          <cell r="BUS14">
            <v>2.7</v>
          </cell>
          <cell r="BUT14">
            <v>2.7</v>
          </cell>
          <cell r="BUU14">
            <v>2.7</v>
          </cell>
          <cell r="BUV14">
            <v>2.7</v>
          </cell>
          <cell r="BUW14">
            <v>2.7</v>
          </cell>
          <cell r="BUX14">
            <v>2.7</v>
          </cell>
          <cell r="BUY14">
            <v>2.7</v>
          </cell>
          <cell r="BUZ14">
            <v>2.7</v>
          </cell>
          <cell r="BVA14">
            <v>2.7</v>
          </cell>
          <cell r="BVB14">
            <v>2.7</v>
          </cell>
          <cell r="BVC14">
            <v>2.7</v>
          </cell>
          <cell r="BVD14">
            <v>2.7</v>
          </cell>
          <cell r="BVE14">
            <v>2.7</v>
          </cell>
          <cell r="BVF14">
            <v>2.7</v>
          </cell>
          <cell r="BVG14">
            <v>2.7</v>
          </cell>
          <cell r="BVH14">
            <v>2.7</v>
          </cell>
          <cell r="BVI14">
            <v>2.7</v>
          </cell>
          <cell r="BVJ14">
            <v>2.7</v>
          </cell>
          <cell r="BVK14">
            <v>2.7</v>
          </cell>
          <cell r="BVL14">
            <v>2.7</v>
          </cell>
          <cell r="BVM14">
            <v>2.7</v>
          </cell>
          <cell r="BVN14">
            <v>2.7</v>
          </cell>
          <cell r="BVO14">
            <v>2.7</v>
          </cell>
          <cell r="BVP14">
            <v>2.7</v>
          </cell>
          <cell r="BVQ14">
            <v>2.7</v>
          </cell>
          <cell r="BVR14">
            <v>2.7</v>
          </cell>
          <cell r="BVS14">
            <v>2.7</v>
          </cell>
          <cell r="BVT14">
            <v>2.7</v>
          </cell>
          <cell r="BVU14">
            <v>2.7</v>
          </cell>
          <cell r="BVV14">
            <v>2.7</v>
          </cell>
          <cell r="BVW14">
            <v>2.7</v>
          </cell>
          <cell r="BVX14">
            <v>2.7</v>
          </cell>
          <cell r="BVY14">
            <v>2.7</v>
          </cell>
          <cell r="BVZ14">
            <v>2.7</v>
          </cell>
          <cell r="BWA14">
            <v>2.7</v>
          </cell>
          <cell r="BWB14">
            <v>2.7</v>
          </cell>
          <cell r="BWC14">
            <v>2.7</v>
          </cell>
          <cell r="BWD14">
            <v>2.7</v>
          </cell>
          <cell r="BWE14">
            <v>2.7</v>
          </cell>
          <cell r="BWF14">
            <v>2.7</v>
          </cell>
          <cell r="BWG14">
            <v>2.7</v>
          </cell>
          <cell r="BWH14">
            <v>2.7</v>
          </cell>
          <cell r="BWI14">
            <v>2.7</v>
          </cell>
          <cell r="BWJ14">
            <v>2.7</v>
          </cell>
          <cell r="BWK14">
            <v>2.7</v>
          </cell>
          <cell r="BWL14">
            <v>2.7</v>
          </cell>
          <cell r="BWM14">
            <v>2.7</v>
          </cell>
          <cell r="BWN14">
            <v>2.7</v>
          </cell>
          <cell r="BWO14">
            <v>2.7</v>
          </cell>
          <cell r="BWP14">
            <v>2.7</v>
          </cell>
          <cell r="BWQ14">
            <v>2.7</v>
          </cell>
          <cell r="BWR14">
            <v>2.7</v>
          </cell>
          <cell r="BWS14">
            <v>2.7</v>
          </cell>
          <cell r="BWT14">
            <v>2.7</v>
          </cell>
          <cell r="BWU14">
            <v>2.7</v>
          </cell>
          <cell r="BWV14">
            <v>2.6</v>
          </cell>
          <cell r="BWW14">
            <v>2.6</v>
          </cell>
          <cell r="BWX14">
            <v>2.6</v>
          </cell>
          <cell r="BWY14">
            <v>2.6</v>
          </cell>
          <cell r="BWZ14">
            <v>2.6</v>
          </cell>
          <cell r="BXA14">
            <v>2.6</v>
          </cell>
          <cell r="BXB14">
            <v>2.6</v>
          </cell>
          <cell r="BXC14">
            <v>2.6</v>
          </cell>
          <cell r="BXD14">
            <v>2.6</v>
          </cell>
          <cell r="BXE14">
            <v>2.6</v>
          </cell>
          <cell r="BXF14">
            <v>2.6</v>
          </cell>
          <cell r="BXG14">
            <v>2.6</v>
          </cell>
          <cell r="BXH14">
            <v>2.6</v>
          </cell>
          <cell r="BXI14">
            <v>2.6</v>
          </cell>
          <cell r="BXJ14">
            <v>2.6</v>
          </cell>
          <cell r="BXK14">
            <v>2.6</v>
          </cell>
          <cell r="BXL14">
            <v>2.6</v>
          </cell>
          <cell r="BXM14">
            <v>2.6</v>
          </cell>
          <cell r="BXN14">
            <v>2.6</v>
          </cell>
          <cell r="BXO14">
            <v>2.6</v>
          </cell>
          <cell r="BXP14">
            <v>2.6</v>
          </cell>
          <cell r="BXQ14">
            <v>2.6</v>
          </cell>
          <cell r="BXR14">
            <v>2.6</v>
          </cell>
          <cell r="BXS14">
            <v>2.6</v>
          </cell>
          <cell r="BXT14">
            <v>2.6</v>
          </cell>
          <cell r="BXU14">
            <v>2.6</v>
          </cell>
          <cell r="BXV14">
            <v>2.6</v>
          </cell>
          <cell r="BXW14">
            <v>2.6</v>
          </cell>
          <cell r="BXX14">
            <v>2.6</v>
          </cell>
          <cell r="BXY14">
            <v>2.6</v>
          </cell>
          <cell r="BXZ14">
            <v>2.6</v>
          </cell>
          <cell r="BYA14">
            <v>2.6</v>
          </cell>
          <cell r="BYB14">
            <v>2.6</v>
          </cell>
          <cell r="BYC14">
            <v>2.6</v>
          </cell>
          <cell r="BYD14">
            <v>2.6</v>
          </cell>
          <cell r="BYE14">
            <v>2.6</v>
          </cell>
          <cell r="BYF14">
            <v>2.6</v>
          </cell>
          <cell r="BYG14">
            <v>2.6</v>
          </cell>
          <cell r="BYH14">
            <v>2.6</v>
          </cell>
          <cell r="BYI14">
            <v>2.6</v>
          </cell>
          <cell r="BYJ14">
            <v>2.6</v>
          </cell>
          <cell r="BYK14">
            <v>2.6</v>
          </cell>
          <cell r="BYL14">
            <v>2.6</v>
          </cell>
          <cell r="BYM14">
            <v>2.6</v>
          </cell>
          <cell r="BYN14">
            <v>2.6</v>
          </cell>
          <cell r="BYO14">
            <v>2.6</v>
          </cell>
          <cell r="BYP14">
            <v>2.6</v>
          </cell>
          <cell r="BYQ14">
            <v>2.6</v>
          </cell>
          <cell r="BYR14">
            <v>2.6</v>
          </cell>
          <cell r="BYS14">
            <v>2.6</v>
          </cell>
          <cell r="BYT14">
            <v>2.6</v>
          </cell>
          <cell r="BYU14">
            <v>2.6</v>
          </cell>
          <cell r="BYV14">
            <v>2.6</v>
          </cell>
          <cell r="BYW14">
            <v>2.6</v>
          </cell>
          <cell r="BYX14">
            <v>2.6</v>
          </cell>
          <cell r="BYY14">
            <v>2.6</v>
          </cell>
          <cell r="BYZ14">
            <v>2.6</v>
          </cell>
          <cell r="BZA14">
            <v>2.6</v>
          </cell>
          <cell r="BZB14">
            <v>2.6</v>
          </cell>
          <cell r="BZC14">
            <v>2.6</v>
          </cell>
          <cell r="BZD14">
            <v>2.6</v>
          </cell>
          <cell r="BZE14">
            <v>2.6</v>
          </cell>
          <cell r="BZF14">
            <v>2.6</v>
          </cell>
          <cell r="BZG14">
            <v>2.6</v>
          </cell>
          <cell r="BZH14">
            <v>2.6</v>
          </cell>
          <cell r="BZI14">
            <v>2.6</v>
          </cell>
          <cell r="BZJ14">
            <v>2.6</v>
          </cell>
          <cell r="BZK14">
            <v>2.6</v>
          </cell>
          <cell r="BZL14">
            <v>2.6</v>
          </cell>
          <cell r="BZM14">
            <v>2.6</v>
          </cell>
          <cell r="BZN14">
            <v>2.6</v>
          </cell>
          <cell r="BZO14">
            <v>2.6</v>
          </cell>
          <cell r="BZP14">
            <v>2.5</v>
          </cell>
          <cell r="BZQ14">
            <v>2.5</v>
          </cell>
          <cell r="BZR14">
            <v>2.5</v>
          </cell>
          <cell r="BZS14">
            <v>2.5</v>
          </cell>
          <cell r="BZT14">
            <v>2.5</v>
          </cell>
          <cell r="BZU14">
            <v>2.5</v>
          </cell>
          <cell r="BZV14">
            <v>2.5</v>
          </cell>
          <cell r="BZW14">
            <v>2.5</v>
          </cell>
          <cell r="BZX14">
            <v>2.5</v>
          </cell>
          <cell r="BZY14">
            <v>2.5</v>
          </cell>
          <cell r="BZZ14">
            <v>2.5</v>
          </cell>
          <cell r="CAA14">
            <v>2.5</v>
          </cell>
          <cell r="CAB14">
            <v>2.5</v>
          </cell>
          <cell r="CAC14">
            <v>2.5</v>
          </cell>
          <cell r="CAD14">
            <v>2.5</v>
          </cell>
          <cell r="CAE14">
            <v>2.5</v>
          </cell>
          <cell r="CAF14">
            <v>2.5</v>
          </cell>
          <cell r="CAG14">
            <v>2.5</v>
          </cell>
          <cell r="CAH14">
            <v>2.5</v>
          </cell>
          <cell r="CAI14">
            <v>2.5</v>
          </cell>
          <cell r="CAJ14">
            <v>2.5</v>
          </cell>
          <cell r="CAK14">
            <v>2.5</v>
          </cell>
          <cell r="CAL14">
            <v>2.5</v>
          </cell>
          <cell r="CAM14">
            <v>2.5</v>
          </cell>
          <cell r="CAN14">
            <v>2.5</v>
          </cell>
          <cell r="CAO14">
            <v>2.5</v>
          </cell>
          <cell r="CAP14">
            <v>2.5</v>
          </cell>
          <cell r="CAQ14">
            <v>2.5</v>
          </cell>
          <cell r="CAR14">
            <v>2.5</v>
          </cell>
          <cell r="CAS14">
            <v>2.5</v>
          </cell>
          <cell r="CAT14">
            <v>2.5</v>
          </cell>
          <cell r="CAU14">
            <v>2.5</v>
          </cell>
          <cell r="CAV14">
            <v>2.5</v>
          </cell>
          <cell r="CAW14">
            <v>2.5</v>
          </cell>
          <cell r="CAX14">
            <v>2.5</v>
          </cell>
          <cell r="CAY14">
            <v>2.5</v>
          </cell>
          <cell r="CAZ14">
            <v>2.5</v>
          </cell>
          <cell r="CBA14">
            <v>2.5</v>
          </cell>
          <cell r="CBB14">
            <v>2.5</v>
          </cell>
          <cell r="CBC14">
            <v>2.5</v>
          </cell>
          <cell r="CBD14">
            <v>2.5</v>
          </cell>
          <cell r="CBE14">
            <v>2.5</v>
          </cell>
          <cell r="CBF14">
            <v>2.5</v>
          </cell>
          <cell r="CBG14">
            <v>2.5</v>
          </cell>
          <cell r="CBH14">
            <v>2.5</v>
          </cell>
          <cell r="CBI14">
            <v>2.5</v>
          </cell>
          <cell r="CBJ14">
            <v>2.5</v>
          </cell>
          <cell r="CBK14">
            <v>2.5</v>
          </cell>
          <cell r="CBL14">
            <v>2.5</v>
          </cell>
          <cell r="CBM14">
            <v>2.5</v>
          </cell>
          <cell r="CBN14">
            <v>2.5</v>
          </cell>
          <cell r="CBO14">
            <v>2.5</v>
          </cell>
          <cell r="CBP14">
            <v>2.5</v>
          </cell>
          <cell r="CBQ14">
            <v>2.5</v>
          </cell>
          <cell r="CBR14">
            <v>2.5</v>
          </cell>
          <cell r="CBS14">
            <v>2.5</v>
          </cell>
          <cell r="CBT14">
            <v>2.5</v>
          </cell>
          <cell r="CBU14">
            <v>2.5</v>
          </cell>
          <cell r="CBV14">
            <v>2.5</v>
          </cell>
          <cell r="CBW14">
            <v>2.5</v>
          </cell>
          <cell r="CBX14">
            <v>2.5</v>
          </cell>
          <cell r="CBY14">
            <v>2.5</v>
          </cell>
          <cell r="CBZ14">
            <v>2.5</v>
          </cell>
          <cell r="CCA14">
            <v>2.5</v>
          </cell>
          <cell r="CCB14">
            <v>2.5</v>
          </cell>
          <cell r="CCC14">
            <v>2.5</v>
          </cell>
          <cell r="CCD14">
            <v>2.5</v>
          </cell>
          <cell r="CCE14">
            <v>2.5</v>
          </cell>
          <cell r="CCF14">
            <v>2.5</v>
          </cell>
          <cell r="CCG14">
            <v>2.5</v>
          </cell>
          <cell r="CCH14">
            <v>2.5</v>
          </cell>
          <cell r="CCI14">
            <v>2.5</v>
          </cell>
          <cell r="CCJ14">
            <v>2.4</v>
          </cell>
          <cell r="CCK14">
            <v>2.4</v>
          </cell>
          <cell r="CCL14">
            <v>2.4</v>
          </cell>
          <cell r="CCM14">
            <v>2.4</v>
          </cell>
          <cell r="CCN14">
            <v>2.4</v>
          </cell>
          <cell r="CCO14">
            <v>2.4</v>
          </cell>
          <cell r="CCP14">
            <v>2.4</v>
          </cell>
          <cell r="CCQ14">
            <v>2.4</v>
          </cell>
          <cell r="CCR14">
            <v>2.4</v>
          </cell>
          <cell r="CCS14">
            <v>2.4</v>
          </cell>
          <cell r="CCT14">
            <v>2.4</v>
          </cell>
          <cell r="CCU14">
            <v>2.4</v>
          </cell>
          <cell r="CCV14">
            <v>2.4</v>
          </cell>
          <cell r="CCW14">
            <v>2.4</v>
          </cell>
          <cell r="CCX14">
            <v>2.4</v>
          </cell>
          <cell r="CCY14">
            <v>2.4</v>
          </cell>
          <cell r="CCZ14">
            <v>2.4</v>
          </cell>
          <cell r="CDA14">
            <v>2.4</v>
          </cell>
          <cell r="CDB14">
            <v>2.4</v>
          </cell>
          <cell r="CDC14">
            <v>2.4</v>
          </cell>
          <cell r="CDD14">
            <v>2.4</v>
          </cell>
          <cell r="CDE14">
            <v>2.4</v>
          </cell>
          <cell r="CDF14">
            <v>2.4</v>
          </cell>
          <cell r="CDG14">
            <v>2.4</v>
          </cell>
          <cell r="CDH14">
            <v>2.4</v>
          </cell>
          <cell r="CDI14">
            <v>2.4</v>
          </cell>
          <cell r="CDJ14">
            <v>2.4</v>
          </cell>
          <cell r="CDK14">
            <v>2.4</v>
          </cell>
          <cell r="CDL14">
            <v>2.4</v>
          </cell>
          <cell r="CDM14">
            <v>2.4</v>
          </cell>
          <cell r="CDN14">
            <v>2.4</v>
          </cell>
          <cell r="CDO14">
            <v>2.4</v>
          </cell>
          <cell r="CDP14">
            <v>2.4</v>
          </cell>
          <cell r="CDQ14">
            <v>2.4</v>
          </cell>
          <cell r="CDR14">
            <v>2.4</v>
          </cell>
          <cell r="CDS14">
            <v>2.4</v>
          </cell>
          <cell r="CDT14">
            <v>2.4</v>
          </cell>
          <cell r="CDU14">
            <v>2.4</v>
          </cell>
          <cell r="CDV14">
            <v>2.4</v>
          </cell>
          <cell r="CDW14">
            <v>2.4</v>
          </cell>
          <cell r="CDX14">
            <v>2.4</v>
          </cell>
          <cell r="CDY14">
            <v>2.4</v>
          </cell>
          <cell r="CDZ14">
            <v>2.4</v>
          </cell>
          <cell r="CEA14">
            <v>2.4</v>
          </cell>
          <cell r="CEB14">
            <v>2.4</v>
          </cell>
          <cell r="CEC14">
            <v>2.4</v>
          </cell>
          <cell r="CED14">
            <v>2.4</v>
          </cell>
          <cell r="CEE14">
            <v>2.4</v>
          </cell>
          <cell r="CEF14">
            <v>2.4</v>
          </cell>
          <cell r="CEG14">
            <v>2.4</v>
          </cell>
          <cell r="CEH14">
            <v>2.4</v>
          </cell>
          <cell r="CEI14">
            <v>2.4</v>
          </cell>
          <cell r="CEJ14">
            <v>2.4</v>
          </cell>
          <cell r="CEK14">
            <v>2.4</v>
          </cell>
          <cell r="CEL14">
            <v>2.4</v>
          </cell>
          <cell r="CEM14">
            <v>2.4</v>
          </cell>
          <cell r="CEN14">
            <v>2.4</v>
          </cell>
          <cell r="CEO14">
            <v>2.4</v>
          </cell>
          <cell r="CEP14">
            <v>2.4</v>
          </cell>
          <cell r="CEQ14">
            <v>2.4</v>
          </cell>
          <cell r="CER14">
            <v>2.4</v>
          </cell>
          <cell r="CES14">
            <v>2.4</v>
          </cell>
          <cell r="CET14">
            <v>2.4</v>
          </cell>
          <cell r="CEU14">
            <v>2.4</v>
          </cell>
          <cell r="CEV14">
            <v>2.4</v>
          </cell>
          <cell r="CEW14">
            <v>2.4</v>
          </cell>
          <cell r="CEX14">
            <v>2.4</v>
          </cell>
          <cell r="CEY14">
            <v>2.4</v>
          </cell>
          <cell r="CEZ14">
            <v>2.4</v>
          </cell>
          <cell r="CFA14">
            <v>2.4</v>
          </cell>
          <cell r="CFB14">
            <v>2.4</v>
          </cell>
          <cell r="CFC14">
            <v>2.4</v>
          </cell>
          <cell r="CFD14">
            <v>2.4</v>
          </cell>
          <cell r="CFE14">
            <v>2.4</v>
          </cell>
          <cell r="CFF14">
            <v>2.4</v>
          </cell>
          <cell r="CFG14">
            <v>2.4</v>
          </cell>
          <cell r="CFH14">
            <v>2.4</v>
          </cell>
          <cell r="CFI14">
            <v>2.4</v>
          </cell>
          <cell r="CFJ14">
            <v>2.4</v>
          </cell>
          <cell r="CFK14">
            <v>2.4</v>
          </cell>
          <cell r="CFL14">
            <v>2.4</v>
          </cell>
          <cell r="CFM14">
            <v>2.4</v>
          </cell>
          <cell r="CFN14">
            <v>2.4</v>
          </cell>
          <cell r="CFO14">
            <v>2.4</v>
          </cell>
          <cell r="CFP14">
            <v>2.4</v>
          </cell>
          <cell r="CFQ14">
            <v>2.4</v>
          </cell>
          <cell r="CFR14">
            <v>2.4</v>
          </cell>
          <cell r="CFS14">
            <v>2.4</v>
          </cell>
          <cell r="CFT14">
            <v>2.4</v>
          </cell>
          <cell r="CFU14">
            <v>2.4</v>
          </cell>
          <cell r="CFV14">
            <v>2.4</v>
          </cell>
          <cell r="CFW14">
            <v>2.4</v>
          </cell>
          <cell r="CFX14">
            <v>2.4</v>
          </cell>
          <cell r="CFY14">
            <v>2.4</v>
          </cell>
          <cell r="CFZ14">
            <v>2.4</v>
          </cell>
          <cell r="CGA14">
            <v>2.4</v>
          </cell>
          <cell r="CGB14">
            <v>2.4</v>
          </cell>
          <cell r="CGC14">
            <v>2.4</v>
          </cell>
          <cell r="CGD14">
            <v>2.4</v>
          </cell>
          <cell r="CGE14">
            <v>2.4</v>
          </cell>
          <cell r="CGF14">
            <v>2.4</v>
          </cell>
          <cell r="CGG14">
            <v>2.4</v>
          </cell>
          <cell r="CGH14">
            <v>2.4</v>
          </cell>
          <cell r="CGI14">
            <v>2.4</v>
          </cell>
          <cell r="CGJ14">
            <v>2.4</v>
          </cell>
          <cell r="CGK14">
            <v>2.4</v>
          </cell>
          <cell r="CGL14">
            <v>2.4</v>
          </cell>
          <cell r="CGM14">
            <v>2.4</v>
          </cell>
          <cell r="CGN14">
            <v>2.4</v>
          </cell>
          <cell r="CGO14">
            <v>2.4</v>
          </cell>
          <cell r="CGP14">
            <v>2.4</v>
          </cell>
          <cell r="CGQ14">
            <v>2.4</v>
          </cell>
          <cell r="CGR14">
            <v>2.4</v>
          </cell>
          <cell r="CGS14">
            <v>2.4</v>
          </cell>
          <cell r="CGT14">
            <v>2.4</v>
          </cell>
          <cell r="CGU14">
            <v>2.4</v>
          </cell>
          <cell r="CGV14">
            <v>2.4</v>
          </cell>
          <cell r="CGW14">
            <v>2.4</v>
          </cell>
          <cell r="CGX14">
            <v>2.4</v>
          </cell>
          <cell r="CGY14">
            <v>2.4</v>
          </cell>
          <cell r="CGZ14">
            <v>2.4</v>
          </cell>
          <cell r="CHA14">
            <v>2.4</v>
          </cell>
          <cell r="CHB14">
            <v>2.4</v>
          </cell>
          <cell r="CHC14">
            <v>2.4</v>
          </cell>
          <cell r="CHD14">
            <v>2.4</v>
          </cell>
          <cell r="CHE14">
            <v>2.4</v>
          </cell>
          <cell r="CHF14">
            <v>2.4</v>
          </cell>
          <cell r="CHG14">
            <v>2.4</v>
          </cell>
          <cell r="CHH14">
            <v>2.4</v>
          </cell>
          <cell r="CHI14">
            <v>2.4</v>
          </cell>
          <cell r="CHJ14">
            <v>2.4</v>
          </cell>
          <cell r="CHK14">
            <v>2.4</v>
          </cell>
          <cell r="CHL14">
            <v>2.4</v>
          </cell>
          <cell r="CHM14">
            <v>2.4</v>
          </cell>
          <cell r="CHN14">
            <v>2.4</v>
          </cell>
          <cell r="CHO14">
            <v>2.4</v>
          </cell>
          <cell r="CHP14">
            <v>2.4</v>
          </cell>
          <cell r="CHQ14">
            <v>2.4</v>
          </cell>
          <cell r="CHR14">
            <v>2.4</v>
          </cell>
          <cell r="CHS14">
            <v>2.4</v>
          </cell>
          <cell r="CHT14">
            <v>2.4</v>
          </cell>
          <cell r="CHU14">
            <v>2.4</v>
          </cell>
          <cell r="CHV14">
            <v>2.4</v>
          </cell>
          <cell r="CHW14">
            <v>2.4</v>
          </cell>
          <cell r="CHX14">
            <v>2.4</v>
          </cell>
          <cell r="CHY14">
            <v>2.4</v>
          </cell>
          <cell r="CHZ14">
            <v>2.4</v>
          </cell>
          <cell r="CIA14">
            <v>2.4</v>
          </cell>
          <cell r="CIB14">
            <v>2.4</v>
          </cell>
          <cell r="CIC14">
            <v>2.4</v>
          </cell>
          <cell r="CID14">
            <v>2.4</v>
          </cell>
          <cell r="CIE14">
            <v>2.4</v>
          </cell>
          <cell r="CIF14">
            <v>2.4</v>
          </cell>
          <cell r="CIG14">
            <v>2.4</v>
          </cell>
          <cell r="CIH14">
            <v>2.4</v>
          </cell>
          <cell r="CII14">
            <v>2.4</v>
          </cell>
          <cell r="CIJ14">
            <v>2.4</v>
          </cell>
          <cell r="CIK14">
            <v>2.4</v>
          </cell>
          <cell r="CIL14">
            <v>2.4</v>
          </cell>
          <cell r="CIM14">
            <v>2.4</v>
          </cell>
          <cell r="CIN14">
            <v>2.4</v>
          </cell>
          <cell r="CIO14">
            <v>2.4</v>
          </cell>
          <cell r="CIP14">
            <v>2.4</v>
          </cell>
          <cell r="CIQ14">
            <v>2.4</v>
          </cell>
          <cell r="CIR14">
            <v>2.4</v>
          </cell>
          <cell r="CIS14">
            <v>2.4</v>
          </cell>
          <cell r="CIT14">
            <v>2.4</v>
          </cell>
          <cell r="CIU14">
            <v>2.4</v>
          </cell>
          <cell r="CIV14">
            <v>2.4</v>
          </cell>
          <cell r="CIW14">
            <v>2.4</v>
          </cell>
          <cell r="CIX14">
            <v>2.4</v>
          </cell>
          <cell r="CIY14">
            <v>2.4</v>
          </cell>
          <cell r="CIZ14">
            <v>2.4</v>
          </cell>
          <cell r="CJA14">
            <v>2.4</v>
          </cell>
          <cell r="CJB14">
            <v>2.4</v>
          </cell>
          <cell r="CJC14">
            <v>2.4</v>
          </cell>
          <cell r="CJD14">
            <v>2.4</v>
          </cell>
          <cell r="CJE14">
            <v>2.4</v>
          </cell>
          <cell r="CJF14">
            <v>2.4</v>
          </cell>
          <cell r="CJG14">
            <v>2.4</v>
          </cell>
          <cell r="CJH14">
            <v>2.4</v>
          </cell>
          <cell r="CJI14">
            <v>2.4</v>
          </cell>
          <cell r="CJJ14">
            <v>2.4</v>
          </cell>
          <cell r="CJK14">
            <v>2.4</v>
          </cell>
          <cell r="CJL14">
            <v>2.4</v>
          </cell>
          <cell r="CJM14">
            <v>2.4</v>
          </cell>
          <cell r="CJN14">
            <v>2.4</v>
          </cell>
          <cell r="CJO14">
            <v>2.4</v>
          </cell>
          <cell r="CJP14">
            <v>2.4</v>
          </cell>
          <cell r="CJQ14">
            <v>2.4</v>
          </cell>
          <cell r="CJR14">
            <v>2.4</v>
          </cell>
          <cell r="CJS14">
            <v>2.4</v>
          </cell>
          <cell r="CJT14">
            <v>2.4</v>
          </cell>
          <cell r="CJU14">
            <v>2.4</v>
          </cell>
          <cell r="CJV14">
            <v>2.4</v>
          </cell>
          <cell r="CJW14">
            <v>2.4</v>
          </cell>
          <cell r="CJX14">
            <v>2.4</v>
          </cell>
          <cell r="CJY14">
            <v>2.4</v>
          </cell>
          <cell r="CJZ14">
            <v>2.4</v>
          </cell>
          <cell r="CKA14">
            <v>2.4</v>
          </cell>
          <cell r="CKB14">
            <v>2.4</v>
          </cell>
          <cell r="CKC14">
            <v>2.4</v>
          </cell>
          <cell r="CKD14">
            <v>2.4</v>
          </cell>
          <cell r="CKE14">
            <v>2.4</v>
          </cell>
          <cell r="CKF14">
            <v>2.4</v>
          </cell>
          <cell r="CKG14">
            <v>2.4</v>
          </cell>
          <cell r="CKH14">
            <v>2.4</v>
          </cell>
          <cell r="CKI14">
            <v>2.4</v>
          </cell>
          <cell r="CKJ14">
            <v>2.4</v>
          </cell>
          <cell r="CKK14">
            <v>2.4</v>
          </cell>
          <cell r="CKL14">
            <v>2.4</v>
          </cell>
          <cell r="CKM14">
            <v>2.4</v>
          </cell>
          <cell r="CKN14">
            <v>2.4</v>
          </cell>
          <cell r="CKO14">
            <v>2.4</v>
          </cell>
          <cell r="CKP14">
            <v>2.4</v>
          </cell>
          <cell r="CKQ14">
            <v>2.4</v>
          </cell>
          <cell r="CKR14">
            <v>2.5</v>
          </cell>
          <cell r="CKS14">
            <v>2.5</v>
          </cell>
          <cell r="CKT14">
            <v>2.5</v>
          </cell>
          <cell r="CKU14">
            <v>2.5</v>
          </cell>
          <cell r="CKV14">
            <v>2.5</v>
          </cell>
          <cell r="CKW14">
            <v>2.5</v>
          </cell>
          <cell r="CKX14">
            <v>2.5</v>
          </cell>
          <cell r="CKY14">
            <v>2.5</v>
          </cell>
          <cell r="CKZ14">
            <v>2.5</v>
          </cell>
          <cell r="CLA14">
            <v>2.5</v>
          </cell>
          <cell r="CLB14">
            <v>2.5</v>
          </cell>
          <cell r="CLC14">
            <v>2.5</v>
          </cell>
          <cell r="CLD14">
            <v>2.5</v>
          </cell>
          <cell r="CLE14">
            <v>2.5</v>
          </cell>
          <cell r="CLF14">
            <v>2.5</v>
          </cell>
          <cell r="CLG14">
            <v>2.5</v>
          </cell>
          <cell r="CLH14">
            <v>2.5</v>
          </cell>
          <cell r="CLI14">
            <v>2.5</v>
          </cell>
          <cell r="CLJ14">
            <v>2.5</v>
          </cell>
          <cell r="CLK14">
            <v>2.5</v>
          </cell>
          <cell r="CLL14">
            <v>2.5</v>
          </cell>
          <cell r="CLM14">
            <v>2.5</v>
          </cell>
          <cell r="CLN14">
            <v>2.5</v>
          </cell>
          <cell r="CLO14">
            <v>2.5</v>
          </cell>
          <cell r="CLP14">
            <v>2.5</v>
          </cell>
          <cell r="CLQ14">
            <v>2.5</v>
          </cell>
          <cell r="CLR14">
            <v>2.5</v>
          </cell>
          <cell r="CLS14">
            <v>2.5</v>
          </cell>
          <cell r="CLT14">
            <v>2.5</v>
          </cell>
          <cell r="CLU14">
            <v>2.5</v>
          </cell>
          <cell r="CLV14">
            <v>2.5</v>
          </cell>
          <cell r="CLW14">
            <v>2.5</v>
          </cell>
          <cell r="CLX14">
            <v>2.5</v>
          </cell>
          <cell r="CLY14">
            <v>2.5</v>
          </cell>
          <cell r="CLZ14">
            <v>2.5</v>
          </cell>
          <cell r="CMA14">
            <v>2.5</v>
          </cell>
          <cell r="CMB14">
            <v>2.5</v>
          </cell>
          <cell r="CMC14">
            <v>2.5</v>
          </cell>
          <cell r="CMD14">
            <v>2.5</v>
          </cell>
          <cell r="CME14">
            <v>2.5</v>
          </cell>
          <cell r="CMF14">
            <v>2.5</v>
          </cell>
          <cell r="CMG14">
            <v>2.5</v>
          </cell>
          <cell r="CMH14">
            <v>2.5</v>
          </cell>
          <cell r="CMI14">
            <v>2.5</v>
          </cell>
          <cell r="CMJ14">
            <v>2.5</v>
          </cell>
          <cell r="CMK14">
            <v>2.5</v>
          </cell>
          <cell r="CML14">
            <v>2.5</v>
          </cell>
          <cell r="CMM14">
            <v>2.5</v>
          </cell>
          <cell r="CMN14">
            <v>2.7</v>
          </cell>
          <cell r="CMO14">
            <v>2.7</v>
          </cell>
          <cell r="CMP14">
            <v>2.7</v>
          </cell>
          <cell r="CMQ14">
            <v>2.7</v>
          </cell>
          <cell r="CMR14">
            <v>2.7</v>
          </cell>
          <cell r="CMS14">
            <v>2.7</v>
          </cell>
          <cell r="CMT14">
            <v>2.7</v>
          </cell>
          <cell r="CMU14">
            <v>2.7</v>
          </cell>
          <cell r="CMV14">
            <v>2.7</v>
          </cell>
          <cell r="CMW14">
            <v>2.7</v>
          </cell>
          <cell r="CMX14">
            <v>2.7</v>
          </cell>
          <cell r="CMY14">
            <v>2.7</v>
          </cell>
          <cell r="CMZ14">
            <v>2.7</v>
          </cell>
          <cell r="CNA14">
            <v>2.7</v>
          </cell>
          <cell r="CNB14">
            <v>2.7</v>
          </cell>
          <cell r="CNC14">
            <v>2.7</v>
          </cell>
          <cell r="CND14">
            <v>2.7</v>
          </cell>
          <cell r="CNE14">
            <v>2.7</v>
          </cell>
          <cell r="CNF14">
            <v>2.7</v>
          </cell>
          <cell r="CNG14">
            <v>2.7</v>
          </cell>
          <cell r="CNH14">
            <v>2.7</v>
          </cell>
          <cell r="CNI14">
            <v>2.7</v>
          </cell>
          <cell r="CNJ14">
            <v>2.7</v>
          </cell>
          <cell r="CNK14">
            <v>2.7</v>
          </cell>
          <cell r="CNL14">
            <v>3</v>
          </cell>
          <cell r="CNM14">
            <v>3</v>
          </cell>
          <cell r="CNN14">
            <v>3</v>
          </cell>
          <cell r="CNO14">
            <v>3</v>
          </cell>
          <cell r="CNP14">
            <v>3</v>
          </cell>
          <cell r="CNQ14">
            <v>3</v>
          </cell>
          <cell r="CNR14">
            <v>3</v>
          </cell>
          <cell r="CNS14">
            <v>3</v>
          </cell>
          <cell r="CNT14">
            <v>3</v>
          </cell>
          <cell r="CNU14">
            <v>3</v>
          </cell>
          <cell r="CNV14">
            <v>3</v>
          </cell>
          <cell r="CNW14">
            <v>3</v>
          </cell>
          <cell r="CNX14">
            <v>3</v>
          </cell>
          <cell r="CNY14">
            <v>3</v>
          </cell>
          <cell r="CNZ14">
            <v>3</v>
          </cell>
          <cell r="COA14">
            <v>3</v>
          </cell>
          <cell r="COB14">
            <v>3</v>
          </cell>
          <cell r="COC14">
            <v>3</v>
          </cell>
          <cell r="COD14">
            <v>3</v>
          </cell>
          <cell r="COE14">
            <v>3</v>
          </cell>
          <cell r="COF14">
            <v>3</v>
          </cell>
          <cell r="COG14">
            <v>3</v>
          </cell>
          <cell r="COH14">
            <v>3</v>
          </cell>
          <cell r="COI14">
            <v>3</v>
          </cell>
          <cell r="COJ14">
            <v>3.3</v>
          </cell>
          <cell r="COK14">
            <v>3.3</v>
          </cell>
          <cell r="COL14">
            <v>3.3</v>
          </cell>
          <cell r="COM14">
            <v>3.3</v>
          </cell>
          <cell r="CON14">
            <v>3.3</v>
          </cell>
          <cell r="COO14">
            <v>3.3</v>
          </cell>
          <cell r="COP14">
            <v>3.3</v>
          </cell>
          <cell r="COQ14">
            <v>3.3</v>
          </cell>
          <cell r="COR14">
            <v>3.3</v>
          </cell>
          <cell r="COS14">
            <v>3.3</v>
          </cell>
          <cell r="COT14">
            <v>3.3</v>
          </cell>
          <cell r="COU14">
            <v>3.3</v>
          </cell>
          <cell r="COV14">
            <v>3.3</v>
          </cell>
          <cell r="COW14">
            <v>3.3</v>
          </cell>
          <cell r="COX14">
            <v>3.3</v>
          </cell>
          <cell r="COY14">
            <v>3.3</v>
          </cell>
          <cell r="COZ14">
            <v>3.3</v>
          </cell>
          <cell r="CPA14">
            <v>3.3</v>
          </cell>
          <cell r="CPB14">
            <v>3.3</v>
          </cell>
          <cell r="CPC14">
            <v>3.3</v>
          </cell>
          <cell r="CPD14">
            <v>3.3</v>
          </cell>
          <cell r="CPE14">
            <v>3.3</v>
          </cell>
          <cell r="CPF14">
            <v>3.3</v>
          </cell>
          <cell r="CPG14">
            <v>3.3</v>
          </cell>
          <cell r="CPH14">
            <v>3.6</v>
          </cell>
          <cell r="CPI14">
            <v>3.6</v>
          </cell>
          <cell r="CPJ14">
            <v>3.6</v>
          </cell>
          <cell r="CPK14">
            <v>3.6</v>
          </cell>
          <cell r="CPL14">
            <v>3.6</v>
          </cell>
          <cell r="CPM14">
            <v>3.6</v>
          </cell>
          <cell r="CPN14">
            <v>3.6</v>
          </cell>
          <cell r="CPO14">
            <v>3.6</v>
          </cell>
          <cell r="CPP14">
            <v>3.6</v>
          </cell>
          <cell r="CPQ14">
            <v>3.6</v>
          </cell>
          <cell r="CPR14">
            <v>3.6</v>
          </cell>
          <cell r="CPS14">
            <v>3.6</v>
          </cell>
          <cell r="CPT14">
            <v>3.6</v>
          </cell>
          <cell r="CPU14">
            <v>3.6</v>
          </cell>
          <cell r="CPV14">
            <v>3.6</v>
          </cell>
          <cell r="CPW14">
            <v>3.6</v>
          </cell>
          <cell r="CPX14">
            <v>3.6</v>
          </cell>
          <cell r="CPY14">
            <v>3.6</v>
          </cell>
          <cell r="CPZ14">
            <v>3.6</v>
          </cell>
          <cell r="CQA14">
            <v>3.6</v>
          </cell>
          <cell r="CQB14">
            <v>3.6</v>
          </cell>
          <cell r="CQC14">
            <v>3.6</v>
          </cell>
          <cell r="CQD14">
            <v>3.6</v>
          </cell>
          <cell r="CQE14">
            <v>3.6</v>
          </cell>
          <cell r="CQF14">
            <v>4</v>
          </cell>
          <cell r="CQG14">
            <v>4</v>
          </cell>
          <cell r="CQH14">
            <v>4</v>
          </cell>
          <cell r="CQI14">
            <v>4</v>
          </cell>
          <cell r="CQJ14">
            <v>4</v>
          </cell>
          <cell r="CQK14">
            <v>4</v>
          </cell>
          <cell r="CQL14">
            <v>4</v>
          </cell>
          <cell r="CQM14">
            <v>4</v>
          </cell>
          <cell r="CQN14">
            <v>4</v>
          </cell>
          <cell r="CQO14">
            <v>4</v>
          </cell>
          <cell r="CQP14">
            <v>4</v>
          </cell>
          <cell r="CQQ14">
            <v>4</v>
          </cell>
          <cell r="CQR14">
            <v>4</v>
          </cell>
          <cell r="CQS14">
            <v>4</v>
          </cell>
          <cell r="CQT14">
            <v>4</v>
          </cell>
          <cell r="CQU14">
            <v>4</v>
          </cell>
          <cell r="CQV14">
            <v>4</v>
          </cell>
          <cell r="CQW14">
            <v>4</v>
          </cell>
          <cell r="CQX14">
            <v>4</v>
          </cell>
          <cell r="CQY14">
            <v>4</v>
          </cell>
          <cell r="CQZ14">
            <v>4</v>
          </cell>
          <cell r="CRA14">
            <v>4</v>
          </cell>
          <cell r="CRB14">
            <v>4</v>
          </cell>
          <cell r="CRC14">
            <v>4</v>
          </cell>
          <cell r="CRD14">
            <v>4.5</v>
          </cell>
          <cell r="CRE14">
            <v>4.5</v>
          </cell>
          <cell r="CRF14">
            <v>4.5</v>
          </cell>
          <cell r="CRG14">
            <v>4.5</v>
          </cell>
          <cell r="CRH14">
            <v>4.5</v>
          </cell>
          <cell r="CRI14">
            <v>4.5</v>
          </cell>
          <cell r="CRJ14">
            <v>4.5</v>
          </cell>
          <cell r="CRK14">
            <v>4.5</v>
          </cell>
          <cell r="CRL14">
            <v>4.5</v>
          </cell>
          <cell r="CRM14">
            <v>4.5</v>
          </cell>
          <cell r="CRN14">
            <v>4.5</v>
          </cell>
          <cell r="CRO14">
            <v>4.5</v>
          </cell>
          <cell r="CRP14">
            <v>4.5</v>
          </cell>
          <cell r="CRQ14">
            <v>4.5</v>
          </cell>
          <cell r="CRR14">
            <v>4.5</v>
          </cell>
          <cell r="CRS14">
            <v>4.5</v>
          </cell>
          <cell r="CRT14">
            <v>4.5</v>
          </cell>
          <cell r="CRU14">
            <v>4.5</v>
          </cell>
          <cell r="CRV14">
            <v>4.5</v>
          </cell>
          <cell r="CRW14">
            <v>4.5</v>
          </cell>
          <cell r="CRX14">
            <v>4.5</v>
          </cell>
          <cell r="CRY14">
            <v>4.5</v>
          </cell>
          <cell r="CRZ14">
            <v>4.5</v>
          </cell>
          <cell r="CSA14">
            <v>4.5</v>
          </cell>
          <cell r="CSB14">
            <v>4.9000000000000004</v>
          </cell>
          <cell r="CSC14">
            <v>4.9000000000000004</v>
          </cell>
          <cell r="CSD14">
            <v>4.9000000000000004</v>
          </cell>
          <cell r="CSE14">
            <v>4.9000000000000004</v>
          </cell>
          <cell r="CSF14">
            <v>4.9000000000000004</v>
          </cell>
          <cell r="CSG14">
            <v>4.9000000000000004</v>
          </cell>
          <cell r="CSH14">
            <v>4.9000000000000004</v>
          </cell>
          <cell r="CSI14">
            <v>4.9000000000000004</v>
          </cell>
          <cell r="CSJ14">
            <v>4.9000000000000004</v>
          </cell>
          <cell r="CSK14">
            <v>4.9000000000000004</v>
          </cell>
          <cell r="CSL14">
            <v>4.9000000000000004</v>
          </cell>
          <cell r="CSM14">
            <v>4.9000000000000004</v>
          </cell>
          <cell r="CSN14">
            <v>4.9000000000000004</v>
          </cell>
          <cell r="CSO14">
            <v>4.9000000000000004</v>
          </cell>
          <cell r="CSP14">
            <v>4.9000000000000004</v>
          </cell>
          <cell r="CSQ14">
            <v>4.9000000000000004</v>
          </cell>
          <cell r="CSR14">
            <v>4.9000000000000004</v>
          </cell>
          <cell r="CSS14">
            <v>4.9000000000000004</v>
          </cell>
          <cell r="CST14">
            <v>4.9000000000000004</v>
          </cell>
          <cell r="CSU14">
            <v>4.9000000000000004</v>
          </cell>
          <cell r="CSV14">
            <v>4.9000000000000004</v>
          </cell>
          <cell r="CSW14">
            <v>4.9000000000000004</v>
          </cell>
          <cell r="CSX14">
            <v>4.9000000000000004</v>
          </cell>
          <cell r="CSY14">
            <v>4.9000000000000004</v>
          </cell>
          <cell r="CSZ14">
            <v>5.3</v>
          </cell>
          <cell r="CTA14">
            <v>5.3</v>
          </cell>
          <cell r="CTB14">
            <v>5.3</v>
          </cell>
          <cell r="CTC14">
            <v>5.3</v>
          </cell>
          <cell r="CTD14">
            <v>5.3</v>
          </cell>
          <cell r="CTE14">
            <v>5.3</v>
          </cell>
          <cell r="CTF14">
            <v>5.3</v>
          </cell>
          <cell r="CTG14">
            <v>5.3</v>
          </cell>
          <cell r="CTH14">
            <v>5.3</v>
          </cell>
          <cell r="CTI14">
            <v>5.3</v>
          </cell>
          <cell r="CTJ14">
            <v>5.3</v>
          </cell>
          <cell r="CTK14">
            <v>5.3</v>
          </cell>
          <cell r="CTL14">
            <v>5.3</v>
          </cell>
          <cell r="CTM14">
            <v>5.3</v>
          </cell>
          <cell r="CTN14">
            <v>5.3</v>
          </cell>
          <cell r="CTO14">
            <v>5.3</v>
          </cell>
          <cell r="CTP14">
            <v>5.3</v>
          </cell>
          <cell r="CTQ14">
            <v>5.3</v>
          </cell>
          <cell r="CTR14">
            <v>5.3</v>
          </cell>
          <cell r="CTS14">
            <v>5.3</v>
          </cell>
          <cell r="CTT14">
            <v>5.3</v>
          </cell>
          <cell r="CTU14">
            <v>5.3</v>
          </cell>
          <cell r="CTV14">
            <v>5.3</v>
          </cell>
          <cell r="CTW14">
            <v>5.3</v>
          </cell>
          <cell r="CTX14">
            <v>5.5</v>
          </cell>
          <cell r="CTY14">
            <v>5.5</v>
          </cell>
          <cell r="CTZ14">
            <v>5.5</v>
          </cell>
          <cell r="CUA14">
            <v>5.5</v>
          </cell>
          <cell r="CUB14">
            <v>5.5</v>
          </cell>
          <cell r="CUC14">
            <v>5.5</v>
          </cell>
          <cell r="CUD14">
            <v>5.5</v>
          </cell>
          <cell r="CUE14">
            <v>5.5</v>
          </cell>
          <cell r="CUF14">
            <v>5.5</v>
          </cell>
          <cell r="CUG14">
            <v>5.5</v>
          </cell>
          <cell r="CUH14">
            <v>5.5</v>
          </cell>
          <cell r="CUI14">
            <v>5.5</v>
          </cell>
          <cell r="CUJ14">
            <v>5.5</v>
          </cell>
          <cell r="CUK14">
            <v>5.5</v>
          </cell>
          <cell r="CUL14">
            <v>5.5</v>
          </cell>
          <cell r="CUM14">
            <v>5.5</v>
          </cell>
          <cell r="CUN14">
            <v>5.5</v>
          </cell>
          <cell r="CUO14">
            <v>5.5</v>
          </cell>
          <cell r="CUP14">
            <v>5.5</v>
          </cell>
          <cell r="CUQ14">
            <v>5.5</v>
          </cell>
          <cell r="CUR14">
            <v>5.5</v>
          </cell>
          <cell r="CUS14">
            <v>5.5</v>
          </cell>
          <cell r="CUT14">
            <v>5.5</v>
          </cell>
          <cell r="CUU14">
            <v>5.5</v>
          </cell>
          <cell r="CUV14">
            <v>5.6</v>
          </cell>
          <cell r="CUW14">
            <v>5.6</v>
          </cell>
          <cell r="CUX14">
            <v>5.6</v>
          </cell>
          <cell r="CUY14">
            <v>5.6</v>
          </cell>
          <cell r="CUZ14">
            <v>5.6</v>
          </cell>
          <cell r="CVA14">
            <v>5.6</v>
          </cell>
          <cell r="CVB14">
            <v>5.6</v>
          </cell>
          <cell r="CVC14">
            <v>5.6</v>
          </cell>
          <cell r="CVD14">
            <v>5.6</v>
          </cell>
          <cell r="CVE14">
            <v>5.6</v>
          </cell>
          <cell r="CVF14">
            <v>5.6</v>
          </cell>
          <cell r="CVG14">
            <v>5.6</v>
          </cell>
          <cell r="CVH14">
            <v>5.6</v>
          </cell>
          <cell r="CVI14">
            <v>5.6</v>
          </cell>
          <cell r="CVJ14">
            <v>5.6</v>
          </cell>
          <cell r="CVK14">
            <v>5.6</v>
          </cell>
          <cell r="CVL14">
            <v>5.6</v>
          </cell>
          <cell r="CVM14">
            <v>5.6</v>
          </cell>
          <cell r="CVN14">
            <v>5.6</v>
          </cell>
          <cell r="CVO14">
            <v>5.6</v>
          </cell>
          <cell r="CVP14">
            <v>5.6</v>
          </cell>
          <cell r="CVQ14">
            <v>5.6</v>
          </cell>
          <cell r="CVR14">
            <v>5.6</v>
          </cell>
          <cell r="CVS14">
            <v>5.6</v>
          </cell>
          <cell r="CVT14">
            <v>5.8</v>
          </cell>
          <cell r="CVU14">
            <v>5.8</v>
          </cell>
          <cell r="CVV14">
            <v>5.8</v>
          </cell>
          <cell r="CVW14">
            <v>5.8</v>
          </cell>
          <cell r="CVX14">
            <v>5.8</v>
          </cell>
          <cell r="CVY14">
            <v>5.8</v>
          </cell>
          <cell r="CVZ14">
            <v>5.8</v>
          </cell>
          <cell r="CWA14">
            <v>5.8</v>
          </cell>
          <cell r="CWB14">
            <v>5.8</v>
          </cell>
          <cell r="CWC14">
            <v>5.8</v>
          </cell>
          <cell r="CWD14">
            <v>5.8</v>
          </cell>
          <cell r="CWE14">
            <v>5.8</v>
          </cell>
          <cell r="CWF14">
            <v>5.8</v>
          </cell>
          <cell r="CWG14">
            <v>5.8</v>
          </cell>
          <cell r="CWH14">
            <v>5.8</v>
          </cell>
          <cell r="CWI14">
            <v>5.8</v>
          </cell>
          <cell r="CWJ14">
            <v>5.8</v>
          </cell>
          <cell r="CWK14">
            <v>5.8</v>
          </cell>
          <cell r="CWL14">
            <v>5.8</v>
          </cell>
          <cell r="CWM14">
            <v>5.8</v>
          </cell>
          <cell r="CWN14">
            <v>5.8</v>
          </cell>
          <cell r="CWO14">
            <v>5.8</v>
          </cell>
          <cell r="CWP14">
            <v>5.8</v>
          </cell>
          <cell r="CWQ14">
            <v>5.8</v>
          </cell>
          <cell r="CWR14">
            <v>5.9</v>
          </cell>
          <cell r="CWS14">
            <v>5.9</v>
          </cell>
          <cell r="CWT14">
            <v>5.9</v>
          </cell>
          <cell r="CWU14">
            <v>5.9</v>
          </cell>
          <cell r="CWV14">
            <v>5.9</v>
          </cell>
          <cell r="CWW14">
            <v>5.9</v>
          </cell>
          <cell r="CWX14">
            <v>5.9</v>
          </cell>
          <cell r="CWY14">
            <v>5.9</v>
          </cell>
          <cell r="CWZ14">
            <v>5.9</v>
          </cell>
          <cell r="CXA14">
            <v>5.9</v>
          </cell>
          <cell r="CXB14">
            <v>5.9</v>
          </cell>
          <cell r="CXC14">
            <v>5.9</v>
          </cell>
          <cell r="CXD14">
            <v>5.9</v>
          </cell>
          <cell r="CXE14">
            <v>5.9</v>
          </cell>
          <cell r="CXF14">
            <v>5.9</v>
          </cell>
          <cell r="CXG14">
            <v>5.9</v>
          </cell>
          <cell r="CXH14">
            <v>5.9</v>
          </cell>
          <cell r="CXI14">
            <v>5.9</v>
          </cell>
          <cell r="CXJ14">
            <v>5.9</v>
          </cell>
          <cell r="CXK14">
            <v>5.9</v>
          </cell>
          <cell r="CXL14">
            <v>5.9</v>
          </cell>
          <cell r="CXM14">
            <v>5.9</v>
          </cell>
          <cell r="CXN14">
            <v>5.9</v>
          </cell>
          <cell r="CXO14">
            <v>5.9</v>
          </cell>
          <cell r="CXP14">
            <v>6</v>
          </cell>
          <cell r="CXQ14">
            <v>6</v>
          </cell>
          <cell r="CXR14">
            <v>6</v>
          </cell>
          <cell r="CXS14">
            <v>6</v>
          </cell>
          <cell r="CXT14">
            <v>6</v>
          </cell>
          <cell r="CXU14">
            <v>6</v>
          </cell>
          <cell r="CXV14">
            <v>6</v>
          </cell>
          <cell r="CXW14">
            <v>6</v>
          </cell>
          <cell r="CXX14">
            <v>6</v>
          </cell>
          <cell r="CXY14">
            <v>6</v>
          </cell>
          <cell r="CXZ14">
            <v>6</v>
          </cell>
          <cell r="CYA14">
            <v>6</v>
          </cell>
          <cell r="CYB14">
            <v>6</v>
          </cell>
          <cell r="CYC14">
            <v>6</v>
          </cell>
          <cell r="CYD14">
            <v>6</v>
          </cell>
          <cell r="CYE14">
            <v>6</v>
          </cell>
          <cell r="CYF14">
            <v>6</v>
          </cell>
          <cell r="CYG14">
            <v>6</v>
          </cell>
          <cell r="CYH14">
            <v>6</v>
          </cell>
          <cell r="CYI14">
            <v>6</v>
          </cell>
          <cell r="CYJ14">
            <v>6</v>
          </cell>
          <cell r="CYK14">
            <v>6</v>
          </cell>
          <cell r="CYL14">
            <v>6</v>
          </cell>
          <cell r="CYM14">
            <v>6</v>
          </cell>
          <cell r="CYN14">
            <v>6.1</v>
          </cell>
          <cell r="CYO14">
            <v>6.1</v>
          </cell>
          <cell r="CYP14">
            <v>6.1</v>
          </cell>
          <cell r="CYQ14">
            <v>6.1</v>
          </cell>
          <cell r="CYR14">
            <v>6.1</v>
          </cell>
          <cell r="CYS14">
            <v>6.1</v>
          </cell>
          <cell r="CYT14">
            <v>6.1</v>
          </cell>
          <cell r="CYU14">
            <v>6.1</v>
          </cell>
          <cell r="CYV14">
            <v>6.1</v>
          </cell>
          <cell r="CYW14">
            <v>6.1</v>
          </cell>
          <cell r="CYX14">
            <v>6.1</v>
          </cell>
          <cell r="CYY14">
            <v>6.1</v>
          </cell>
          <cell r="CYZ14">
            <v>6.1</v>
          </cell>
          <cell r="CZA14">
            <v>6.1</v>
          </cell>
          <cell r="CZB14">
            <v>6.1</v>
          </cell>
          <cell r="CZC14">
            <v>6.1</v>
          </cell>
          <cell r="CZD14">
            <v>6.1</v>
          </cell>
          <cell r="CZE14">
            <v>6.1</v>
          </cell>
          <cell r="CZF14">
            <v>6.1</v>
          </cell>
          <cell r="CZG14">
            <v>6.1</v>
          </cell>
          <cell r="CZH14">
            <v>6.1</v>
          </cell>
          <cell r="CZI14">
            <v>6.1</v>
          </cell>
          <cell r="CZJ14">
            <v>6.1</v>
          </cell>
          <cell r="CZK14">
            <v>6.1</v>
          </cell>
          <cell r="CZL14">
            <v>6.2</v>
          </cell>
          <cell r="CZM14">
            <v>6.2</v>
          </cell>
          <cell r="CZN14">
            <v>6.2</v>
          </cell>
          <cell r="CZO14">
            <v>6.2</v>
          </cell>
          <cell r="CZP14">
            <v>6.2</v>
          </cell>
          <cell r="CZQ14">
            <v>6.2</v>
          </cell>
          <cell r="CZR14">
            <v>6.2</v>
          </cell>
          <cell r="CZS14">
            <v>6.2</v>
          </cell>
          <cell r="CZT14">
            <v>6.2</v>
          </cell>
          <cell r="CZU14">
            <v>6.2</v>
          </cell>
          <cell r="CZV14">
            <v>6.2</v>
          </cell>
          <cell r="CZW14">
            <v>6.2</v>
          </cell>
          <cell r="CZX14">
            <v>6.2</v>
          </cell>
          <cell r="CZY14">
            <v>6.2</v>
          </cell>
          <cell r="CZZ14">
            <v>6.2</v>
          </cell>
          <cell r="DAA14">
            <v>6.2</v>
          </cell>
          <cell r="DAB14">
            <v>6.2</v>
          </cell>
          <cell r="DAC14">
            <v>6.2</v>
          </cell>
          <cell r="DAD14">
            <v>6.2</v>
          </cell>
          <cell r="DAE14">
            <v>6.2</v>
          </cell>
          <cell r="DAF14">
            <v>6.2</v>
          </cell>
          <cell r="DAG14">
            <v>6.2</v>
          </cell>
          <cell r="DAH14">
            <v>6.2</v>
          </cell>
          <cell r="DAI14">
            <v>6.2</v>
          </cell>
          <cell r="DAJ14">
            <v>6.4</v>
          </cell>
          <cell r="DAK14">
            <v>6.4</v>
          </cell>
          <cell r="DAL14">
            <v>6.4</v>
          </cell>
          <cell r="DAM14">
            <v>6.4</v>
          </cell>
          <cell r="DAN14">
            <v>6.4</v>
          </cell>
          <cell r="DAO14">
            <v>6.4</v>
          </cell>
          <cell r="DAP14">
            <v>6.4</v>
          </cell>
          <cell r="DAQ14">
            <v>6.4</v>
          </cell>
          <cell r="DAR14">
            <v>6.4</v>
          </cell>
          <cell r="DAS14">
            <v>6.4</v>
          </cell>
          <cell r="DAT14">
            <v>6.4</v>
          </cell>
          <cell r="DAU14">
            <v>6.4</v>
          </cell>
          <cell r="DAV14">
            <v>6.4</v>
          </cell>
          <cell r="DAW14">
            <v>6.4</v>
          </cell>
          <cell r="DAX14">
            <v>6.4</v>
          </cell>
          <cell r="DAY14">
            <v>6.4</v>
          </cell>
          <cell r="DAZ14">
            <v>6.4</v>
          </cell>
          <cell r="DBA14">
            <v>6.4</v>
          </cell>
          <cell r="DBB14">
            <v>6.4</v>
          </cell>
          <cell r="DBC14">
            <v>6.4</v>
          </cell>
          <cell r="DBD14">
            <v>6.4</v>
          </cell>
          <cell r="DBE14">
            <v>6.4</v>
          </cell>
          <cell r="DBF14">
            <v>6.4</v>
          </cell>
          <cell r="DBG14">
            <v>6.4</v>
          </cell>
          <cell r="DBH14">
            <v>6.6</v>
          </cell>
          <cell r="DBI14">
            <v>6.6</v>
          </cell>
          <cell r="DBJ14">
            <v>6.6</v>
          </cell>
          <cell r="DBK14">
            <v>6.6</v>
          </cell>
          <cell r="DBL14">
            <v>6.6</v>
          </cell>
          <cell r="DBM14">
            <v>6.6</v>
          </cell>
          <cell r="DBN14">
            <v>6.6</v>
          </cell>
          <cell r="DBO14">
            <v>6.6</v>
          </cell>
          <cell r="DBP14">
            <v>6.6</v>
          </cell>
          <cell r="DBQ14">
            <v>6.6</v>
          </cell>
          <cell r="DBR14">
            <v>6.6</v>
          </cell>
          <cell r="DBS14">
            <v>6.6</v>
          </cell>
          <cell r="DBT14">
            <v>6.6</v>
          </cell>
          <cell r="DBU14">
            <v>6.6</v>
          </cell>
          <cell r="DBV14">
            <v>6.6</v>
          </cell>
          <cell r="DBW14">
            <v>6.6</v>
          </cell>
          <cell r="DBX14">
            <v>6.6</v>
          </cell>
          <cell r="DBY14">
            <v>6.6</v>
          </cell>
          <cell r="DBZ14">
            <v>6.6</v>
          </cell>
          <cell r="DCA14">
            <v>6.6</v>
          </cell>
          <cell r="DCB14">
            <v>6.6</v>
          </cell>
          <cell r="DCC14">
            <v>6.6</v>
          </cell>
          <cell r="DCD14">
            <v>6.6</v>
          </cell>
          <cell r="DCE14">
            <v>6.6</v>
          </cell>
          <cell r="DCF14">
            <v>6.8</v>
          </cell>
          <cell r="DCG14">
            <v>6.8</v>
          </cell>
          <cell r="DCH14">
            <v>6.8</v>
          </cell>
          <cell r="DCI14">
            <v>6.8</v>
          </cell>
          <cell r="DCJ14">
            <v>6.8</v>
          </cell>
          <cell r="DCK14">
            <v>6.8</v>
          </cell>
          <cell r="DCL14">
            <v>6.8</v>
          </cell>
          <cell r="DCM14">
            <v>6.8</v>
          </cell>
          <cell r="DCN14">
            <v>6.8</v>
          </cell>
          <cell r="DCO14">
            <v>6.8</v>
          </cell>
          <cell r="DCP14">
            <v>6.8</v>
          </cell>
          <cell r="DCQ14">
            <v>6.8</v>
          </cell>
          <cell r="DCR14">
            <v>6.8</v>
          </cell>
          <cell r="DCS14">
            <v>6.8</v>
          </cell>
          <cell r="DCT14">
            <v>6.8</v>
          </cell>
          <cell r="DCU14">
            <v>6.8</v>
          </cell>
          <cell r="DCV14">
            <v>6.8</v>
          </cell>
          <cell r="DCW14">
            <v>6.8</v>
          </cell>
          <cell r="DCX14">
            <v>6.8</v>
          </cell>
          <cell r="DCY14">
            <v>6.8</v>
          </cell>
          <cell r="DCZ14">
            <v>6.8</v>
          </cell>
          <cell r="DDA14">
            <v>6.8</v>
          </cell>
          <cell r="DDB14">
            <v>6.8</v>
          </cell>
          <cell r="DDC14">
            <v>6.8</v>
          </cell>
          <cell r="DDD14">
            <v>6.9</v>
          </cell>
          <cell r="DDE14">
            <v>6.9</v>
          </cell>
          <cell r="DDF14">
            <v>6.9</v>
          </cell>
          <cell r="DDG14">
            <v>6.9</v>
          </cell>
          <cell r="DDH14">
            <v>6.9</v>
          </cell>
          <cell r="DDI14">
            <v>6.9</v>
          </cell>
          <cell r="DDJ14">
            <v>6.9</v>
          </cell>
          <cell r="DDK14">
            <v>6.9</v>
          </cell>
          <cell r="DDL14">
            <v>6.9</v>
          </cell>
          <cell r="DDM14">
            <v>6.9</v>
          </cell>
          <cell r="DDN14">
            <v>6.9</v>
          </cell>
          <cell r="DDO14">
            <v>6.9</v>
          </cell>
          <cell r="DDP14">
            <v>6.9</v>
          </cell>
          <cell r="DDQ14">
            <v>6.9</v>
          </cell>
          <cell r="DDR14">
            <v>6.9</v>
          </cell>
          <cell r="DDS14">
            <v>6.9</v>
          </cell>
          <cell r="DDT14">
            <v>6.9</v>
          </cell>
          <cell r="DDU14">
            <v>6.9</v>
          </cell>
          <cell r="DDV14">
            <v>6.9</v>
          </cell>
          <cell r="DDW14">
            <v>6.9</v>
          </cell>
          <cell r="DDX14">
            <v>6.9</v>
          </cell>
          <cell r="DDY14">
            <v>6.9</v>
          </cell>
          <cell r="DDZ14">
            <v>6.9</v>
          </cell>
          <cell r="DEA14">
            <v>6.9</v>
          </cell>
          <cell r="DEB14">
            <v>7.1</v>
          </cell>
          <cell r="DEC14">
            <v>7.1</v>
          </cell>
          <cell r="DED14">
            <v>7.1</v>
          </cell>
          <cell r="DEE14">
            <v>7.1</v>
          </cell>
          <cell r="DEF14">
            <v>7.1</v>
          </cell>
          <cell r="DEG14">
            <v>7.1</v>
          </cell>
          <cell r="DEH14">
            <v>7.1</v>
          </cell>
          <cell r="DEI14">
            <v>7.1</v>
          </cell>
          <cell r="DEJ14">
            <v>7.1</v>
          </cell>
          <cell r="DEK14">
            <v>7.1</v>
          </cell>
          <cell r="DEL14">
            <v>7.1</v>
          </cell>
          <cell r="DEM14">
            <v>7.1</v>
          </cell>
          <cell r="DEN14">
            <v>7.1</v>
          </cell>
          <cell r="DEO14">
            <v>7.1</v>
          </cell>
          <cell r="DEP14">
            <v>7.1</v>
          </cell>
          <cell r="DEQ14">
            <v>7.1</v>
          </cell>
          <cell r="DER14">
            <v>7.1</v>
          </cell>
          <cell r="DES14">
            <v>7.1</v>
          </cell>
          <cell r="DET14">
            <v>7.1</v>
          </cell>
          <cell r="DEU14">
            <v>7.1</v>
          </cell>
          <cell r="DEV14">
            <v>7.1</v>
          </cell>
          <cell r="DEW14">
            <v>7.1</v>
          </cell>
          <cell r="DEX14">
            <v>7.1</v>
          </cell>
          <cell r="DEY14">
            <v>7.1</v>
          </cell>
          <cell r="DEZ14">
            <v>7.2</v>
          </cell>
          <cell r="DFA14">
            <v>7.2</v>
          </cell>
          <cell r="DFB14">
            <v>7.2</v>
          </cell>
          <cell r="DFC14">
            <v>7.2</v>
          </cell>
          <cell r="DFD14">
            <v>7.2</v>
          </cell>
          <cell r="DFE14">
            <v>7.2</v>
          </cell>
          <cell r="DFF14">
            <v>7.2</v>
          </cell>
          <cell r="DFG14">
            <v>7.2</v>
          </cell>
          <cell r="DFH14">
            <v>7.2</v>
          </cell>
          <cell r="DFI14">
            <v>7.2</v>
          </cell>
          <cell r="DFJ14">
            <v>7.2</v>
          </cell>
          <cell r="DFK14">
            <v>7.2</v>
          </cell>
          <cell r="DFL14">
            <v>7.2</v>
          </cell>
          <cell r="DFM14">
            <v>7.2</v>
          </cell>
          <cell r="DFN14">
            <v>7.2</v>
          </cell>
          <cell r="DFO14">
            <v>7.2</v>
          </cell>
          <cell r="DFP14">
            <v>7.2</v>
          </cell>
          <cell r="DFQ14">
            <v>7.2</v>
          </cell>
          <cell r="DFR14">
            <v>7.2</v>
          </cell>
          <cell r="DFS14">
            <v>7.2</v>
          </cell>
          <cell r="DFT14">
            <v>7.2</v>
          </cell>
          <cell r="DFU14">
            <v>7.2</v>
          </cell>
          <cell r="DFV14">
            <v>7.2</v>
          </cell>
          <cell r="DFW14">
            <v>7.2</v>
          </cell>
          <cell r="DFX14">
            <v>7.3</v>
          </cell>
          <cell r="DFY14">
            <v>7.3</v>
          </cell>
          <cell r="DFZ14">
            <v>7.3</v>
          </cell>
          <cell r="DGA14">
            <v>7.3</v>
          </cell>
          <cell r="DGB14">
            <v>7.3</v>
          </cell>
          <cell r="DGC14">
            <v>7.3</v>
          </cell>
          <cell r="DGD14">
            <v>7.3</v>
          </cell>
          <cell r="DGE14">
            <v>7.3</v>
          </cell>
          <cell r="DGF14">
            <v>7.3</v>
          </cell>
          <cell r="DGG14">
            <v>7.3</v>
          </cell>
          <cell r="DGH14">
            <v>7.3</v>
          </cell>
          <cell r="DGI14">
            <v>7.3</v>
          </cell>
          <cell r="DGJ14">
            <v>7.3</v>
          </cell>
          <cell r="DGK14">
            <v>7.3</v>
          </cell>
          <cell r="DGL14">
            <v>7.3</v>
          </cell>
          <cell r="DGM14">
            <v>7.3</v>
          </cell>
          <cell r="DGN14">
            <v>7.3</v>
          </cell>
          <cell r="DGO14">
            <v>7.3</v>
          </cell>
          <cell r="DGP14">
            <v>7.3</v>
          </cell>
          <cell r="DGQ14">
            <v>7.3</v>
          </cell>
          <cell r="DGR14">
            <v>7.3</v>
          </cell>
          <cell r="DGS14">
            <v>7.3</v>
          </cell>
          <cell r="DGT14">
            <v>7.3</v>
          </cell>
          <cell r="DGU14">
            <v>7.3</v>
          </cell>
          <cell r="DGV14">
            <v>7.4</v>
          </cell>
          <cell r="DGW14">
            <v>7.4</v>
          </cell>
          <cell r="DGX14">
            <v>7.4</v>
          </cell>
          <cell r="DGY14">
            <v>7.4</v>
          </cell>
          <cell r="DGZ14">
            <v>7.4</v>
          </cell>
          <cell r="DHA14">
            <v>7.4</v>
          </cell>
          <cell r="DHB14">
            <v>7.4</v>
          </cell>
          <cell r="DHC14">
            <v>7.4</v>
          </cell>
          <cell r="DHD14">
            <v>7.4</v>
          </cell>
          <cell r="DHE14">
            <v>7.4</v>
          </cell>
          <cell r="DHF14">
            <v>7.4</v>
          </cell>
          <cell r="DHG14">
            <v>7.4</v>
          </cell>
          <cell r="DHH14">
            <v>7.4</v>
          </cell>
          <cell r="DHI14">
            <v>7.4</v>
          </cell>
          <cell r="DHJ14">
            <v>7.4</v>
          </cell>
          <cell r="DHK14">
            <v>7.4</v>
          </cell>
          <cell r="DHL14">
            <v>7.4</v>
          </cell>
          <cell r="DHM14">
            <v>7.4</v>
          </cell>
          <cell r="DHN14">
            <v>7.4</v>
          </cell>
          <cell r="DHO14">
            <v>7.4</v>
          </cell>
          <cell r="DHP14">
            <v>7.4</v>
          </cell>
          <cell r="DHQ14">
            <v>7.4</v>
          </cell>
          <cell r="DHR14">
            <v>7.4</v>
          </cell>
          <cell r="DHS14">
            <v>7.4</v>
          </cell>
          <cell r="DHT14">
            <v>7.5</v>
          </cell>
          <cell r="DHU14">
            <v>7.5</v>
          </cell>
          <cell r="DHV14">
            <v>7.5</v>
          </cell>
          <cell r="DHW14">
            <v>7.5</v>
          </cell>
          <cell r="DHX14">
            <v>7.5</v>
          </cell>
          <cell r="DHY14">
            <v>7.5</v>
          </cell>
          <cell r="DHZ14">
            <v>7.5</v>
          </cell>
          <cell r="DIA14">
            <v>7.5</v>
          </cell>
          <cell r="DIB14">
            <v>7.5</v>
          </cell>
          <cell r="DIC14">
            <v>7.5</v>
          </cell>
          <cell r="DID14">
            <v>7.5</v>
          </cell>
          <cell r="DIE14">
            <v>7.5</v>
          </cell>
          <cell r="DIF14">
            <v>7.5</v>
          </cell>
          <cell r="DIG14">
            <v>7.5</v>
          </cell>
          <cell r="DIH14">
            <v>7.5</v>
          </cell>
          <cell r="DII14">
            <v>7.5</v>
          </cell>
          <cell r="DIJ14">
            <v>7.5</v>
          </cell>
          <cell r="DIK14">
            <v>7.5</v>
          </cell>
          <cell r="DIL14">
            <v>7.5</v>
          </cell>
          <cell r="DIM14">
            <v>7.5</v>
          </cell>
          <cell r="DIN14">
            <v>7.5</v>
          </cell>
          <cell r="DIO14">
            <v>7.5</v>
          </cell>
          <cell r="DIP14">
            <v>7.5</v>
          </cell>
          <cell r="DIQ14">
            <v>7.5</v>
          </cell>
          <cell r="DIR14">
            <v>7.5</v>
          </cell>
          <cell r="DIS14">
            <v>7.5</v>
          </cell>
          <cell r="DIT14">
            <v>7.5</v>
          </cell>
          <cell r="DIU14">
            <v>7.5</v>
          </cell>
          <cell r="DIV14">
            <v>7.5</v>
          </cell>
          <cell r="DIW14">
            <v>7.5</v>
          </cell>
          <cell r="DIX14">
            <v>7.5</v>
          </cell>
          <cell r="DIY14">
            <v>7.5</v>
          </cell>
          <cell r="DIZ14">
            <v>7.5</v>
          </cell>
          <cell r="DJA14">
            <v>7.5</v>
          </cell>
          <cell r="DJB14">
            <v>7.5</v>
          </cell>
          <cell r="DJC14">
            <v>7.5</v>
          </cell>
          <cell r="DJD14">
            <v>7.5</v>
          </cell>
          <cell r="DJE14">
            <v>7.5</v>
          </cell>
          <cell r="DJF14">
            <v>7.5</v>
          </cell>
          <cell r="DJG14">
            <v>7.5</v>
          </cell>
          <cell r="DJH14">
            <v>7.5</v>
          </cell>
          <cell r="DJI14">
            <v>7.5</v>
          </cell>
          <cell r="DJJ14">
            <v>7.5</v>
          </cell>
          <cell r="DJK14">
            <v>7.5</v>
          </cell>
          <cell r="DJL14">
            <v>7.5</v>
          </cell>
          <cell r="DJM14">
            <v>7.5</v>
          </cell>
          <cell r="DJN14">
            <v>7.5</v>
          </cell>
          <cell r="DJO14">
            <v>7.5</v>
          </cell>
          <cell r="DJP14">
            <v>7.5</v>
          </cell>
          <cell r="DJQ14">
            <v>7.5</v>
          </cell>
          <cell r="DJR14">
            <v>7.5</v>
          </cell>
          <cell r="DJS14">
            <v>7.5</v>
          </cell>
          <cell r="DJT14">
            <v>7.5</v>
          </cell>
          <cell r="DJU14">
            <v>7.5</v>
          </cell>
          <cell r="DJV14">
            <v>7.5</v>
          </cell>
          <cell r="DJW14">
            <v>7.5</v>
          </cell>
          <cell r="DJX14">
            <v>7.5</v>
          </cell>
          <cell r="DJY14">
            <v>7.5</v>
          </cell>
          <cell r="DJZ14">
            <v>7.5</v>
          </cell>
          <cell r="DKA14">
            <v>7.5</v>
          </cell>
          <cell r="DKB14">
            <v>7.5</v>
          </cell>
          <cell r="DKC14">
            <v>7.5</v>
          </cell>
          <cell r="DKD14">
            <v>7.5</v>
          </cell>
          <cell r="DKE14">
            <v>7.5</v>
          </cell>
          <cell r="DKF14">
            <v>7.5</v>
          </cell>
          <cell r="DKG14">
            <v>7.5</v>
          </cell>
          <cell r="DKH14">
            <v>7.5</v>
          </cell>
          <cell r="DKI14">
            <v>7.5</v>
          </cell>
          <cell r="DKJ14">
            <v>7.5</v>
          </cell>
          <cell r="DKK14">
            <v>7.5</v>
          </cell>
          <cell r="DKL14">
            <v>7.5</v>
          </cell>
          <cell r="DKM14">
            <v>7.5</v>
          </cell>
          <cell r="DKN14">
            <v>7.4</v>
          </cell>
          <cell r="DKO14">
            <v>7.4</v>
          </cell>
          <cell r="DKP14">
            <v>7.4</v>
          </cell>
          <cell r="DKQ14">
            <v>7.4</v>
          </cell>
          <cell r="DKR14">
            <v>7.4</v>
          </cell>
          <cell r="DKS14">
            <v>7.4</v>
          </cell>
          <cell r="DKT14">
            <v>7.4</v>
          </cell>
          <cell r="DKU14">
            <v>7.4</v>
          </cell>
          <cell r="DKV14">
            <v>7.4</v>
          </cell>
          <cell r="DKW14">
            <v>7.4</v>
          </cell>
          <cell r="DKX14">
            <v>7.4</v>
          </cell>
          <cell r="DKY14">
            <v>7.4</v>
          </cell>
          <cell r="DKZ14">
            <v>7.4</v>
          </cell>
          <cell r="DLA14">
            <v>7.4</v>
          </cell>
          <cell r="DLB14">
            <v>7.4</v>
          </cell>
          <cell r="DLC14">
            <v>7.4</v>
          </cell>
          <cell r="DLD14">
            <v>7.4</v>
          </cell>
          <cell r="DLE14">
            <v>7.4</v>
          </cell>
          <cell r="DLF14">
            <v>7.4</v>
          </cell>
          <cell r="DLG14">
            <v>7.4</v>
          </cell>
          <cell r="DLH14">
            <v>7.4</v>
          </cell>
          <cell r="DLI14">
            <v>7.4</v>
          </cell>
          <cell r="DLJ14">
            <v>7.4</v>
          </cell>
          <cell r="DLK14">
            <v>7.4</v>
          </cell>
          <cell r="DLL14">
            <v>7.4</v>
          </cell>
          <cell r="DLM14">
            <v>7.4</v>
          </cell>
          <cell r="DLN14">
            <v>7.4</v>
          </cell>
          <cell r="DLO14">
            <v>7.4</v>
          </cell>
          <cell r="DLP14">
            <v>7.4</v>
          </cell>
          <cell r="DLQ14">
            <v>7.4</v>
          </cell>
          <cell r="DLR14">
            <v>7.4</v>
          </cell>
          <cell r="DLS14">
            <v>7.4</v>
          </cell>
          <cell r="DLT14">
            <v>7.4</v>
          </cell>
          <cell r="DLU14">
            <v>7.4</v>
          </cell>
          <cell r="DLV14">
            <v>7.4</v>
          </cell>
          <cell r="DLW14">
            <v>7.4</v>
          </cell>
          <cell r="DLX14">
            <v>7.4</v>
          </cell>
          <cell r="DLY14">
            <v>7.4</v>
          </cell>
          <cell r="DLZ14">
            <v>7.4</v>
          </cell>
          <cell r="DMA14">
            <v>7.4</v>
          </cell>
          <cell r="DMB14">
            <v>7.4</v>
          </cell>
          <cell r="DMC14">
            <v>7.4</v>
          </cell>
          <cell r="DMD14">
            <v>7.4</v>
          </cell>
          <cell r="DME14">
            <v>7.4</v>
          </cell>
          <cell r="DMF14">
            <v>7.4</v>
          </cell>
          <cell r="DMG14">
            <v>7.4</v>
          </cell>
          <cell r="DMH14">
            <v>7.4</v>
          </cell>
          <cell r="DMI14">
            <v>7.4</v>
          </cell>
          <cell r="DMJ14">
            <v>7.3</v>
          </cell>
          <cell r="DMK14">
            <v>7.3</v>
          </cell>
          <cell r="DML14">
            <v>7.3</v>
          </cell>
          <cell r="DMM14">
            <v>7.3</v>
          </cell>
          <cell r="DMN14">
            <v>7.3</v>
          </cell>
          <cell r="DMO14">
            <v>7.3</v>
          </cell>
          <cell r="DMP14">
            <v>7.3</v>
          </cell>
          <cell r="DMQ14">
            <v>7.3</v>
          </cell>
          <cell r="DMR14">
            <v>7.3</v>
          </cell>
          <cell r="DMS14">
            <v>7.3</v>
          </cell>
          <cell r="DMT14">
            <v>7.3</v>
          </cell>
          <cell r="DMU14">
            <v>7.3</v>
          </cell>
          <cell r="DMV14">
            <v>7.3</v>
          </cell>
          <cell r="DMW14">
            <v>7.3</v>
          </cell>
          <cell r="DMX14">
            <v>7.3</v>
          </cell>
          <cell r="DMY14">
            <v>7.3</v>
          </cell>
          <cell r="DMZ14">
            <v>7.3</v>
          </cell>
          <cell r="DNA14">
            <v>7.3</v>
          </cell>
          <cell r="DNB14">
            <v>7.3</v>
          </cell>
          <cell r="DNC14">
            <v>7.3</v>
          </cell>
          <cell r="DND14">
            <v>7.3</v>
          </cell>
          <cell r="DNE14">
            <v>7.3</v>
          </cell>
          <cell r="DNF14">
            <v>7.3</v>
          </cell>
          <cell r="DNG14">
            <v>7.3</v>
          </cell>
          <cell r="DNH14">
            <v>7.3</v>
          </cell>
          <cell r="DNI14">
            <v>7.3</v>
          </cell>
          <cell r="DNJ14">
            <v>7.3</v>
          </cell>
          <cell r="DNK14">
            <v>7.3</v>
          </cell>
          <cell r="DNL14">
            <v>7.3</v>
          </cell>
          <cell r="DNM14">
            <v>7.3</v>
          </cell>
          <cell r="DNN14">
            <v>7.3</v>
          </cell>
          <cell r="DNO14">
            <v>7.3</v>
          </cell>
          <cell r="DNP14">
            <v>7.3</v>
          </cell>
          <cell r="DNQ14">
            <v>7.3</v>
          </cell>
          <cell r="DNR14">
            <v>7.3</v>
          </cell>
          <cell r="DNS14">
            <v>7.3</v>
          </cell>
          <cell r="DNT14">
            <v>7.3</v>
          </cell>
          <cell r="DNU14">
            <v>7.3</v>
          </cell>
          <cell r="DNV14">
            <v>7.3</v>
          </cell>
          <cell r="DNW14">
            <v>7.3</v>
          </cell>
          <cell r="DNX14">
            <v>7.3</v>
          </cell>
          <cell r="DNY14">
            <v>7.3</v>
          </cell>
          <cell r="DNZ14">
            <v>7.3</v>
          </cell>
          <cell r="DOA14">
            <v>7.3</v>
          </cell>
          <cell r="DOB14">
            <v>7.3</v>
          </cell>
          <cell r="DOC14">
            <v>7.3</v>
          </cell>
          <cell r="DOD14">
            <v>7.3</v>
          </cell>
          <cell r="DOE14">
            <v>7.3</v>
          </cell>
          <cell r="DOF14">
            <v>7.4</v>
          </cell>
          <cell r="DOG14">
            <v>7.4</v>
          </cell>
          <cell r="DOH14">
            <v>7.4</v>
          </cell>
          <cell r="DOI14">
            <v>7.4</v>
          </cell>
          <cell r="DOJ14">
            <v>7.4</v>
          </cell>
          <cell r="DOK14">
            <v>7.4</v>
          </cell>
          <cell r="DOL14">
            <v>7.4</v>
          </cell>
          <cell r="DOM14">
            <v>7.4</v>
          </cell>
          <cell r="DON14">
            <v>7.4</v>
          </cell>
          <cell r="DOO14">
            <v>7.4</v>
          </cell>
          <cell r="DOP14">
            <v>7.4</v>
          </cell>
          <cell r="DOQ14">
            <v>7.4</v>
          </cell>
          <cell r="DOR14">
            <v>7.4</v>
          </cell>
          <cell r="DOS14">
            <v>7.4</v>
          </cell>
          <cell r="DOT14">
            <v>7.4</v>
          </cell>
          <cell r="DOU14">
            <v>7.4</v>
          </cell>
          <cell r="DOV14">
            <v>7.4</v>
          </cell>
          <cell r="DOW14">
            <v>7.4</v>
          </cell>
          <cell r="DOX14">
            <v>7.4</v>
          </cell>
          <cell r="DOY14">
            <v>7.4</v>
          </cell>
          <cell r="DOZ14">
            <v>7.4</v>
          </cell>
          <cell r="DPA14">
            <v>7.4</v>
          </cell>
          <cell r="DPB14">
            <v>7.4</v>
          </cell>
          <cell r="DPC14">
            <v>7.4</v>
          </cell>
          <cell r="DPD14">
            <v>7.5</v>
          </cell>
          <cell r="DPE14">
            <v>7.5</v>
          </cell>
          <cell r="DPF14">
            <v>7.5</v>
          </cell>
          <cell r="DPG14">
            <v>7.5</v>
          </cell>
          <cell r="DPH14">
            <v>7.5</v>
          </cell>
          <cell r="DPI14">
            <v>7.5</v>
          </cell>
          <cell r="DPJ14">
            <v>7.5</v>
          </cell>
          <cell r="DPK14">
            <v>7.5</v>
          </cell>
          <cell r="DPL14">
            <v>7.5</v>
          </cell>
          <cell r="DPM14">
            <v>7.5</v>
          </cell>
          <cell r="DPN14">
            <v>7.5</v>
          </cell>
          <cell r="DPO14">
            <v>7.5</v>
          </cell>
          <cell r="DPP14">
            <v>7.5</v>
          </cell>
          <cell r="DPQ14">
            <v>7.5</v>
          </cell>
          <cell r="DPR14">
            <v>7.5</v>
          </cell>
          <cell r="DPS14">
            <v>7.5</v>
          </cell>
          <cell r="DPT14">
            <v>7.5</v>
          </cell>
          <cell r="DPU14">
            <v>7.5</v>
          </cell>
          <cell r="DPV14">
            <v>7.5</v>
          </cell>
          <cell r="DPW14">
            <v>7.5</v>
          </cell>
          <cell r="DPX14">
            <v>7.5</v>
          </cell>
          <cell r="DPY14">
            <v>7.5</v>
          </cell>
          <cell r="DPZ14">
            <v>7.5</v>
          </cell>
          <cell r="DQA14">
            <v>7.5</v>
          </cell>
          <cell r="DQB14">
            <v>7.7</v>
          </cell>
          <cell r="DQC14">
            <v>7.7</v>
          </cell>
          <cell r="DQD14">
            <v>7.7</v>
          </cell>
          <cell r="DQE14">
            <v>7.7</v>
          </cell>
          <cell r="DQF14">
            <v>7.7</v>
          </cell>
          <cell r="DQG14">
            <v>7.7</v>
          </cell>
          <cell r="DQH14">
            <v>7.7</v>
          </cell>
          <cell r="DQI14">
            <v>7.7</v>
          </cell>
          <cell r="DQJ14">
            <v>7.7</v>
          </cell>
          <cell r="DQK14">
            <v>7.7</v>
          </cell>
          <cell r="DQL14">
            <v>7.7</v>
          </cell>
          <cell r="DQM14">
            <v>7.7</v>
          </cell>
          <cell r="DQN14">
            <v>7.7</v>
          </cell>
          <cell r="DQO14">
            <v>7.7</v>
          </cell>
          <cell r="DQP14">
            <v>7.7</v>
          </cell>
          <cell r="DQQ14">
            <v>7.7</v>
          </cell>
          <cell r="DQR14">
            <v>7.7</v>
          </cell>
          <cell r="DQS14">
            <v>7.7</v>
          </cell>
          <cell r="DQT14">
            <v>7.7</v>
          </cell>
          <cell r="DQU14">
            <v>7.7</v>
          </cell>
          <cell r="DQV14">
            <v>7.7</v>
          </cell>
          <cell r="DQW14">
            <v>7.7</v>
          </cell>
          <cell r="DQX14">
            <v>7.7</v>
          </cell>
          <cell r="DQY14">
            <v>7.7</v>
          </cell>
          <cell r="DQZ14">
            <v>8</v>
          </cell>
          <cell r="DRA14">
            <v>8</v>
          </cell>
          <cell r="DRB14">
            <v>8</v>
          </cell>
          <cell r="DRC14">
            <v>8</v>
          </cell>
          <cell r="DRD14">
            <v>8</v>
          </cell>
          <cell r="DRE14">
            <v>8</v>
          </cell>
          <cell r="DRF14">
            <v>8</v>
          </cell>
          <cell r="DRG14">
            <v>8</v>
          </cell>
          <cell r="DRH14">
            <v>8</v>
          </cell>
          <cell r="DRI14">
            <v>8</v>
          </cell>
          <cell r="DRJ14">
            <v>8</v>
          </cell>
          <cell r="DRK14">
            <v>8</v>
          </cell>
          <cell r="DRL14">
            <v>8</v>
          </cell>
          <cell r="DRM14">
            <v>8</v>
          </cell>
          <cell r="DRN14">
            <v>8</v>
          </cell>
          <cell r="DRO14">
            <v>8</v>
          </cell>
          <cell r="DRP14">
            <v>8</v>
          </cell>
          <cell r="DRQ14">
            <v>8</v>
          </cell>
          <cell r="DRR14">
            <v>8</v>
          </cell>
          <cell r="DRS14">
            <v>8</v>
          </cell>
          <cell r="DRT14">
            <v>8</v>
          </cell>
          <cell r="DRU14">
            <v>8</v>
          </cell>
          <cell r="DRV14">
            <v>8</v>
          </cell>
          <cell r="DRW14">
            <v>8</v>
          </cell>
          <cell r="DRX14">
            <v>8.3000000000000007</v>
          </cell>
          <cell r="DRY14">
            <v>8.3000000000000007</v>
          </cell>
          <cell r="DRZ14">
            <v>8.3000000000000007</v>
          </cell>
          <cell r="DSA14">
            <v>8.3000000000000007</v>
          </cell>
          <cell r="DSB14">
            <v>8.3000000000000007</v>
          </cell>
          <cell r="DSC14">
            <v>8.3000000000000007</v>
          </cell>
          <cell r="DSD14">
            <v>8.3000000000000007</v>
          </cell>
          <cell r="DSE14">
            <v>8.3000000000000007</v>
          </cell>
          <cell r="DSF14">
            <v>8.3000000000000007</v>
          </cell>
          <cell r="DSG14">
            <v>8.3000000000000007</v>
          </cell>
          <cell r="DSH14">
            <v>8.3000000000000007</v>
          </cell>
          <cell r="DSI14">
            <v>8.3000000000000007</v>
          </cell>
          <cell r="DSJ14">
            <v>8.3000000000000007</v>
          </cell>
          <cell r="DSK14">
            <v>8.3000000000000007</v>
          </cell>
          <cell r="DSL14">
            <v>8.3000000000000007</v>
          </cell>
          <cell r="DSM14">
            <v>8.3000000000000007</v>
          </cell>
          <cell r="DSN14">
            <v>8.3000000000000007</v>
          </cell>
          <cell r="DSO14">
            <v>8.3000000000000007</v>
          </cell>
          <cell r="DSP14">
            <v>8.3000000000000007</v>
          </cell>
          <cell r="DSQ14">
            <v>8.3000000000000007</v>
          </cell>
          <cell r="DSR14">
            <v>8.3000000000000007</v>
          </cell>
          <cell r="DSS14">
            <v>8.3000000000000007</v>
          </cell>
          <cell r="DST14">
            <v>8.3000000000000007</v>
          </cell>
          <cell r="DSU14">
            <v>8.3000000000000007</v>
          </cell>
          <cell r="DSV14">
            <v>8.4</v>
          </cell>
          <cell r="DSW14">
            <v>8.4</v>
          </cell>
          <cell r="DSX14">
            <v>8.4</v>
          </cell>
          <cell r="DSY14">
            <v>8.4</v>
          </cell>
          <cell r="DSZ14">
            <v>8.4</v>
          </cell>
          <cell r="DTA14">
            <v>8.4</v>
          </cell>
          <cell r="DTB14">
            <v>8.4</v>
          </cell>
          <cell r="DTC14">
            <v>8.4</v>
          </cell>
          <cell r="DTD14">
            <v>8.4</v>
          </cell>
          <cell r="DTE14">
            <v>8.4</v>
          </cell>
          <cell r="DTF14">
            <v>8.4</v>
          </cell>
          <cell r="DTG14">
            <v>8.4</v>
          </cell>
          <cell r="DTH14">
            <v>8.4</v>
          </cell>
          <cell r="DTI14">
            <v>8.4</v>
          </cell>
          <cell r="DTJ14">
            <v>8.4</v>
          </cell>
          <cell r="DTK14">
            <v>8.4</v>
          </cell>
          <cell r="DTL14">
            <v>8.4</v>
          </cell>
          <cell r="DTM14">
            <v>8.4</v>
          </cell>
          <cell r="DTN14">
            <v>8.4</v>
          </cell>
          <cell r="DTO14">
            <v>8.4</v>
          </cell>
          <cell r="DTP14">
            <v>8.4</v>
          </cell>
          <cell r="DTQ14">
            <v>8.4</v>
          </cell>
          <cell r="DTR14">
            <v>8.4</v>
          </cell>
          <cell r="DTS14">
            <v>8.4</v>
          </cell>
          <cell r="DTT14">
            <v>8.6</v>
          </cell>
          <cell r="DTU14">
            <v>8.6</v>
          </cell>
          <cell r="DTV14">
            <v>8.6</v>
          </cell>
          <cell r="DTW14">
            <v>8.6</v>
          </cell>
          <cell r="DTX14">
            <v>8.6</v>
          </cell>
          <cell r="DTY14">
            <v>8.6</v>
          </cell>
          <cell r="DTZ14">
            <v>8.6</v>
          </cell>
          <cell r="DUA14">
            <v>8.6</v>
          </cell>
          <cell r="DUB14">
            <v>8.6</v>
          </cell>
          <cell r="DUC14">
            <v>8.6</v>
          </cell>
          <cell r="DUD14">
            <v>8.6</v>
          </cell>
          <cell r="DUE14">
            <v>8.6</v>
          </cell>
          <cell r="DUF14">
            <v>8.6</v>
          </cell>
          <cell r="DUG14">
            <v>8.6</v>
          </cell>
          <cell r="DUH14">
            <v>8.6</v>
          </cell>
          <cell r="DUI14">
            <v>8.6</v>
          </cell>
          <cell r="DUJ14">
            <v>8.6</v>
          </cell>
          <cell r="DUK14">
            <v>8.6</v>
          </cell>
          <cell r="DUL14">
            <v>8.6</v>
          </cell>
          <cell r="DUM14">
            <v>8.6</v>
          </cell>
          <cell r="DUN14">
            <v>8.6</v>
          </cell>
          <cell r="DUO14">
            <v>8.6</v>
          </cell>
          <cell r="DUP14">
            <v>8.6</v>
          </cell>
          <cell r="DUQ14">
            <v>8.6</v>
          </cell>
          <cell r="DUR14">
            <v>8.6999999999999993</v>
          </cell>
          <cell r="DUS14">
            <v>8.6999999999999993</v>
          </cell>
          <cell r="DUT14">
            <v>8.6999999999999993</v>
          </cell>
          <cell r="DUU14">
            <v>8.6999999999999993</v>
          </cell>
          <cell r="DUV14">
            <v>8.6999999999999993</v>
          </cell>
          <cell r="DUW14">
            <v>8.6999999999999993</v>
          </cell>
          <cell r="DUX14">
            <v>8.6999999999999993</v>
          </cell>
          <cell r="DUY14">
            <v>8.6999999999999993</v>
          </cell>
          <cell r="DUZ14">
            <v>8.6999999999999993</v>
          </cell>
          <cell r="DVA14">
            <v>8.6999999999999993</v>
          </cell>
          <cell r="DVB14">
            <v>8.6999999999999993</v>
          </cell>
          <cell r="DVC14">
            <v>8.6999999999999993</v>
          </cell>
          <cell r="DVD14">
            <v>8.6999999999999993</v>
          </cell>
          <cell r="DVE14">
            <v>8.6999999999999993</v>
          </cell>
          <cell r="DVF14">
            <v>8.6999999999999993</v>
          </cell>
          <cell r="DVG14">
            <v>8.6999999999999993</v>
          </cell>
          <cell r="DVH14">
            <v>8.6999999999999993</v>
          </cell>
          <cell r="DVI14">
            <v>8.6999999999999993</v>
          </cell>
          <cell r="DVJ14">
            <v>8.6999999999999993</v>
          </cell>
          <cell r="DVK14">
            <v>8.6999999999999993</v>
          </cell>
          <cell r="DVL14">
            <v>8.6999999999999993</v>
          </cell>
          <cell r="DVM14">
            <v>8.6999999999999993</v>
          </cell>
          <cell r="DVN14">
            <v>8.6999999999999993</v>
          </cell>
          <cell r="DVO14">
            <v>8.6999999999999993</v>
          </cell>
          <cell r="DVP14">
            <v>8.8000000000000007</v>
          </cell>
          <cell r="DVQ14">
            <v>8.8000000000000007</v>
          </cell>
          <cell r="DVR14">
            <v>8.8000000000000007</v>
          </cell>
          <cell r="DVS14">
            <v>8.8000000000000007</v>
          </cell>
          <cell r="DVT14">
            <v>8.8000000000000007</v>
          </cell>
          <cell r="DVU14">
            <v>8.8000000000000007</v>
          </cell>
          <cell r="DVV14">
            <v>8.8000000000000007</v>
          </cell>
          <cell r="DVW14">
            <v>8.8000000000000007</v>
          </cell>
          <cell r="DVX14">
            <v>8.8000000000000007</v>
          </cell>
          <cell r="DVY14">
            <v>8.8000000000000007</v>
          </cell>
          <cell r="DVZ14">
            <v>8.8000000000000007</v>
          </cell>
          <cell r="DWA14">
            <v>8.8000000000000007</v>
          </cell>
          <cell r="DWB14">
            <v>8.8000000000000007</v>
          </cell>
          <cell r="DWC14">
            <v>8.8000000000000007</v>
          </cell>
          <cell r="DWD14">
            <v>8.8000000000000007</v>
          </cell>
          <cell r="DWE14">
            <v>8.8000000000000007</v>
          </cell>
          <cell r="DWF14">
            <v>8.8000000000000007</v>
          </cell>
          <cell r="DWG14">
            <v>8.8000000000000007</v>
          </cell>
          <cell r="DWH14">
            <v>8.8000000000000007</v>
          </cell>
          <cell r="DWI14">
            <v>8.8000000000000007</v>
          </cell>
          <cell r="DWJ14">
            <v>8.8000000000000007</v>
          </cell>
          <cell r="DWK14">
            <v>8.8000000000000007</v>
          </cell>
          <cell r="DWL14">
            <v>8.8000000000000007</v>
          </cell>
          <cell r="DWM14">
            <v>8.8000000000000007</v>
          </cell>
          <cell r="DWN14">
            <v>9</v>
          </cell>
          <cell r="DWO14">
            <v>9</v>
          </cell>
          <cell r="DWP14">
            <v>9</v>
          </cell>
          <cell r="DWQ14">
            <v>9</v>
          </cell>
          <cell r="DWR14">
            <v>9</v>
          </cell>
          <cell r="DWS14">
            <v>9</v>
          </cell>
          <cell r="DWT14">
            <v>9</v>
          </cell>
          <cell r="DWU14">
            <v>9</v>
          </cell>
          <cell r="DWV14">
            <v>9</v>
          </cell>
          <cell r="DWW14">
            <v>9</v>
          </cell>
          <cell r="DWX14">
            <v>9</v>
          </cell>
          <cell r="DWY14">
            <v>9</v>
          </cell>
          <cell r="DWZ14">
            <v>9</v>
          </cell>
          <cell r="DXA14">
            <v>9</v>
          </cell>
          <cell r="DXB14">
            <v>9</v>
          </cell>
          <cell r="DXC14">
            <v>9</v>
          </cell>
          <cell r="DXD14">
            <v>9</v>
          </cell>
          <cell r="DXE14">
            <v>9</v>
          </cell>
          <cell r="DXF14">
            <v>9</v>
          </cell>
          <cell r="DXG14">
            <v>9</v>
          </cell>
          <cell r="DXH14">
            <v>9</v>
          </cell>
          <cell r="DXI14">
            <v>9</v>
          </cell>
          <cell r="DXJ14">
            <v>9</v>
          </cell>
          <cell r="DXK14">
            <v>9</v>
          </cell>
          <cell r="DXL14">
            <v>9.1</v>
          </cell>
          <cell r="DXM14">
            <v>9.1</v>
          </cell>
          <cell r="DXN14">
            <v>9.1</v>
          </cell>
          <cell r="DXO14">
            <v>9.1</v>
          </cell>
          <cell r="DXP14">
            <v>9.1</v>
          </cell>
          <cell r="DXQ14">
            <v>9.1</v>
          </cell>
          <cell r="DXR14">
            <v>9.1</v>
          </cell>
          <cell r="DXS14">
            <v>9.1</v>
          </cell>
          <cell r="DXT14">
            <v>9.1</v>
          </cell>
          <cell r="DXU14">
            <v>9.1</v>
          </cell>
          <cell r="DXV14">
            <v>9.1</v>
          </cell>
          <cell r="DXW14">
            <v>9.1</v>
          </cell>
          <cell r="DXX14">
            <v>9.1</v>
          </cell>
          <cell r="DXY14">
            <v>9.1</v>
          </cell>
          <cell r="DXZ14">
            <v>9.1</v>
          </cell>
          <cell r="DYA14">
            <v>9.1</v>
          </cell>
          <cell r="DYB14">
            <v>9.1</v>
          </cell>
          <cell r="DYC14">
            <v>9.1</v>
          </cell>
          <cell r="DYD14">
            <v>9.1</v>
          </cell>
          <cell r="DYE14">
            <v>9.1</v>
          </cell>
          <cell r="DYF14">
            <v>9.1</v>
          </cell>
          <cell r="DYG14">
            <v>9.1</v>
          </cell>
          <cell r="DYH14">
            <v>9.1</v>
          </cell>
          <cell r="DYI14">
            <v>9.1</v>
          </cell>
          <cell r="DYJ14">
            <v>9.1999999999999993</v>
          </cell>
          <cell r="DYK14">
            <v>9.1999999999999993</v>
          </cell>
          <cell r="DYL14">
            <v>9.1999999999999993</v>
          </cell>
          <cell r="DYM14">
            <v>9.1999999999999993</v>
          </cell>
          <cell r="DYN14">
            <v>9.1999999999999993</v>
          </cell>
          <cell r="DYO14">
            <v>9.1999999999999993</v>
          </cell>
          <cell r="DYP14">
            <v>9.1999999999999993</v>
          </cell>
          <cell r="DYQ14">
            <v>9.1999999999999993</v>
          </cell>
          <cell r="DYR14">
            <v>9.1999999999999993</v>
          </cell>
          <cell r="DYS14">
            <v>9.1999999999999993</v>
          </cell>
          <cell r="DYT14">
            <v>9.1999999999999993</v>
          </cell>
          <cell r="DYU14">
            <v>9.1999999999999993</v>
          </cell>
          <cell r="DYV14">
            <v>9.1999999999999993</v>
          </cell>
          <cell r="DYW14">
            <v>9.1999999999999993</v>
          </cell>
          <cell r="DYX14">
            <v>9.1999999999999993</v>
          </cell>
          <cell r="DYY14">
            <v>9.1999999999999993</v>
          </cell>
          <cell r="DYZ14">
            <v>9.1999999999999993</v>
          </cell>
          <cell r="DZA14">
            <v>9.1999999999999993</v>
          </cell>
          <cell r="DZB14">
            <v>9.1999999999999993</v>
          </cell>
          <cell r="DZC14">
            <v>9.1999999999999993</v>
          </cell>
          <cell r="DZD14">
            <v>9.1999999999999993</v>
          </cell>
          <cell r="DZE14">
            <v>9.1999999999999993</v>
          </cell>
          <cell r="DZF14">
            <v>9.1999999999999993</v>
          </cell>
          <cell r="DZG14">
            <v>9.1999999999999993</v>
          </cell>
          <cell r="DZH14">
            <v>9.5</v>
          </cell>
          <cell r="DZI14">
            <v>9.5</v>
          </cell>
          <cell r="DZJ14">
            <v>9.5</v>
          </cell>
          <cell r="DZK14">
            <v>9.5</v>
          </cell>
          <cell r="DZL14">
            <v>9.5</v>
          </cell>
          <cell r="DZM14">
            <v>9.5</v>
          </cell>
          <cell r="DZN14">
            <v>9.5</v>
          </cell>
          <cell r="DZO14">
            <v>9.5</v>
          </cell>
          <cell r="DZP14">
            <v>9.5</v>
          </cell>
          <cell r="DZQ14">
            <v>9.5</v>
          </cell>
          <cell r="DZR14">
            <v>9.5</v>
          </cell>
          <cell r="DZS14">
            <v>9.5</v>
          </cell>
          <cell r="DZT14">
            <v>9.5</v>
          </cell>
          <cell r="DZU14">
            <v>9.5</v>
          </cell>
          <cell r="DZV14">
            <v>9.5</v>
          </cell>
          <cell r="DZW14">
            <v>9.5</v>
          </cell>
          <cell r="DZX14">
            <v>9.5</v>
          </cell>
          <cell r="DZY14">
            <v>9.5</v>
          </cell>
          <cell r="DZZ14">
            <v>9.5</v>
          </cell>
          <cell r="EAA14">
            <v>9.5</v>
          </cell>
          <cell r="EAB14">
            <v>9.5</v>
          </cell>
          <cell r="EAC14">
            <v>9.5</v>
          </cell>
          <cell r="EAD14">
            <v>9.5</v>
          </cell>
          <cell r="EAE14">
            <v>9.5</v>
          </cell>
          <cell r="EAF14">
            <v>9.8000000000000007</v>
          </cell>
          <cell r="EAG14">
            <v>9.8000000000000007</v>
          </cell>
          <cell r="EAH14">
            <v>9.8000000000000007</v>
          </cell>
          <cell r="EAI14">
            <v>9.8000000000000007</v>
          </cell>
          <cell r="EAJ14">
            <v>9.8000000000000007</v>
          </cell>
          <cell r="EAK14">
            <v>9.8000000000000007</v>
          </cell>
          <cell r="EAL14">
            <v>9.8000000000000007</v>
          </cell>
          <cell r="EAM14">
            <v>9.8000000000000007</v>
          </cell>
          <cell r="EAN14">
            <v>9.8000000000000007</v>
          </cell>
          <cell r="EAO14">
            <v>9.8000000000000007</v>
          </cell>
          <cell r="EAP14">
            <v>9.8000000000000007</v>
          </cell>
          <cell r="EAQ14">
            <v>9.8000000000000007</v>
          </cell>
          <cell r="EAR14">
            <v>9.8000000000000007</v>
          </cell>
          <cell r="EAS14">
            <v>9.8000000000000007</v>
          </cell>
          <cell r="EAT14">
            <v>9.8000000000000007</v>
          </cell>
          <cell r="EAU14">
            <v>9.8000000000000007</v>
          </cell>
          <cell r="EAV14">
            <v>9.8000000000000007</v>
          </cell>
          <cell r="EAW14">
            <v>9.8000000000000007</v>
          </cell>
          <cell r="EAX14">
            <v>9.8000000000000007</v>
          </cell>
          <cell r="EAY14">
            <v>9.8000000000000007</v>
          </cell>
          <cell r="EAZ14">
            <v>9.8000000000000007</v>
          </cell>
          <cell r="EBA14">
            <v>9.8000000000000007</v>
          </cell>
          <cell r="EBB14">
            <v>9.8000000000000007</v>
          </cell>
          <cell r="EBC14">
            <v>9.8000000000000007</v>
          </cell>
          <cell r="EBD14">
            <v>10.1</v>
          </cell>
          <cell r="EBE14">
            <v>10.1</v>
          </cell>
          <cell r="EBF14">
            <v>10.1</v>
          </cell>
          <cell r="EBG14">
            <v>10.1</v>
          </cell>
          <cell r="EBH14">
            <v>10.1</v>
          </cell>
          <cell r="EBI14">
            <v>10.1</v>
          </cell>
          <cell r="EBJ14">
            <v>10.1</v>
          </cell>
          <cell r="EBK14">
            <v>10.1</v>
          </cell>
          <cell r="EBL14">
            <v>10.1</v>
          </cell>
          <cell r="EBM14">
            <v>10.1</v>
          </cell>
          <cell r="EBN14">
            <v>10.1</v>
          </cell>
          <cell r="EBO14">
            <v>10.1</v>
          </cell>
          <cell r="EBP14">
            <v>10.1</v>
          </cell>
          <cell r="EBQ14">
            <v>10.1</v>
          </cell>
          <cell r="EBR14">
            <v>10.1</v>
          </cell>
          <cell r="EBS14">
            <v>10.1</v>
          </cell>
          <cell r="EBT14">
            <v>10.1</v>
          </cell>
          <cell r="EBU14">
            <v>10.1</v>
          </cell>
          <cell r="EBV14">
            <v>10.1</v>
          </cell>
          <cell r="EBW14">
            <v>10.1</v>
          </cell>
          <cell r="EBX14">
            <v>10.1</v>
          </cell>
          <cell r="EBY14">
            <v>10.1</v>
          </cell>
          <cell r="EBZ14">
            <v>10.1</v>
          </cell>
          <cell r="ECA14">
            <v>10.1</v>
          </cell>
          <cell r="ECB14">
            <v>10.3</v>
          </cell>
          <cell r="ECC14">
            <v>10.3</v>
          </cell>
          <cell r="ECD14">
            <v>10.3</v>
          </cell>
          <cell r="ECE14">
            <v>10.3</v>
          </cell>
          <cell r="ECF14">
            <v>10.3</v>
          </cell>
          <cell r="ECG14">
            <v>10.3</v>
          </cell>
          <cell r="ECH14">
            <v>10.3</v>
          </cell>
          <cell r="ECI14">
            <v>10.3</v>
          </cell>
          <cell r="ECJ14">
            <v>10.3</v>
          </cell>
          <cell r="ECK14">
            <v>10.3</v>
          </cell>
          <cell r="ECL14">
            <v>10.3</v>
          </cell>
          <cell r="ECM14">
            <v>10.3</v>
          </cell>
          <cell r="ECN14">
            <v>10.3</v>
          </cell>
          <cell r="ECO14">
            <v>10.3</v>
          </cell>
          <cell r="ECP14">
            <v>10.3</v>
          </cell>
          <cell r="ECQ14">
            <v>10.3</v>
          </cell>
          <cell r="ECR14">
            <v>10.3</v>
          </cell>
          <cell r="ECS14">
            <v>10.3</v>
          </cell>
          <cell r="ECT14">
            <v>10.3</v>
          </cell>
          <cell r="ECU14">
            <v>10.3</v>
          </cell>
          <cell r="ECV14">
            <v>10.3</v>
          </cell>
          <cell r="ECW14">
            <v>10.3</v>
          </cell>
          <cell r="ECX14">
            <v>10.3</v>
          </cell>
          <cell r="ECY14">
            <v>10.3</v>
          </cell>
          <cell r="ECZ14">
            <v>10.5</v>
          </cell>
          <cell r="EDA14">
            <v>10.5</v>
          </cell>
          <cell r="EDB14">
            <v>10.5</v>
          </cell>
          <cell r="EDC14">
            <v>10.5</v>
          </cell>
          <cell r="EDD14">
            <v>10.5</v>
          </cell>
          <cell r="EDE14">
            <v>10.5</v>
          </cell>
          <cell r="EDF14">
            <v>10.5</v>
          </cell>
          <cell r="EDG14">
            <v>10.5</v>
          </cell>
          <cell r="EDH14">
            <v>10.5</v>
          </cell>
          <cell r="EDI14">
            <v>10.5</v>
          </cell>
          <cell r="EDJ14">
            <v>10.5</v>
          </cell>
          <cell r="EDK14">
            <v>10.5</v>
          </cell>
          <cell r="EDL14">
            <v>10.5</v>
          </cell>
          <cell r="EDM14">
            <v>10.5</v>
          </cell>
          <cell r="EDN14">
            <v>10.5</v>
          </cell>
          <cell r="EDO14">
            <v>10.5</v>
          </cell>
          <cell r="EDP14">
            <v>10.5</v>
          </cell>
          <cell r="EDQ14">
            <v>10.5</v>
          </cell>
          <cell r="EDR14">
            <v>10.5</v>
          </cell>
          <cell r="EDS14">
            <v>10.5</v>
          </cell>
          <cell r="EDT14">
            <v>10.5</v>
          </cell>
          <cell r="EDU14">
            <v>10.5</v>
          </cell>
          <cell r="EDV14">
            <v>10.5</v>
          </cell>
          <cell r="EDW14">
            <v>10.5</v>
          </cell>
          <cell r="EDX14">
            <v>10.7</v>
          </cell>
          <cell r="EDY14">
            <v>10.7</v>
          </cell>
          <cell r="EDZ14">
            <v>10.7</v>
          </cell>
          <cell r="EEA14">
            <v>10.7</v>
          </cell>
          <cell r="EEB14">
            <v>10.7</v>
          </cell>
          <cell r="EEC14">
            <v>10.7</v>
          </cell>
          <cell r="EED14">
            <v>10.7</v>
          </cell>
          <cell r="EEE14">
            <v>10.7</v>
          </cell>
          <cell r="EEF14">
            <v>10.7</v>
          </cell>
          <cell r="EEG14">
            <v>10.7</v>
          </cell>
          <cell r="EEH14">
            <v>10.7</v>
          </cell>
          <cell r="EEI14">
            <v>10.7</v>
          </cell>
          <cell r="EEJ14">
            <v>10.7</v>
          </cell>
          <cell r="EEK14">
            <v>10.7</v>
          </cell>
          <cell r="EEL14">
            <v>10.7</v>
          </cell>
          <cell r="EEM14">
            <v>10.7</v>
          </cell>
          <cell r="EEN14">
            <v>10.7</v>
          </cell>
          <cell r="EEO14">
            <v>10.7</v>
          </cell>
          <cell r="EEP14">
            <v>10.7</v>
          </cell>
          <cell r="EEQ14">
            <v>10.7</v>
          </cell>
          <cell r="EER14">
            <v>10.7</v>
          </cell>
          <cell r="EES14">
            <v>10.7</v>
          </cell>
          <cell r="EET14">
            <v>10.7</v>
          </cell>
          <cell r="EEU14">
            <v>10.7</v>
          </cell>
          <cell r="EEV14">
            <v>10.8</v>
          </cell>
          <cell r="EEW14">
            <v>10.8</v>
          </cell>
          <cell r="EEX14">
            <v>10.8</v>
          </cell>
          <cell r="EEY14">
            <v>10.8</v>
          </cell>
          <cell r="EEZ14">
            <v>10.8</v>
          </cell>
          <cell r="EFA14">
            <v>10.8</v>
          </cell>
          <cell r="EFB14">
            <v>10.8</v>
          </cell>
          <cell r="EFC14">
            <v>10.8</v>
          </cell>
          <cell r="EFD14">
            <v>10.8</v>
          </cell>
          <cell r="EFE14">
            <v>10.8</v>
          </cell>
          <cell r="EFF14">
            <v>10.8</v>
          </cell>
          <cell r="EFG14">
            <v>10.8</v>
          </cell>
          <cell r="EFH14">
            <v>10.8</v>
          </cell>
          <cell r="EFI14">
            <v>10.8</v>
          </cell>
          <cell r="EFJ14">
            <v>10.8</v>
          </cell>
          <cell r="EFK14">
            <v>10.8</v>
          </cell>
          <cell r="EFL14">
            <v>10.8</v>
          </cell>
          <cell r="EFM14">
            <v>10.8</v>
          </cell>
          <cell r="EFN14">
            <v>10.8</v>
          </cell>
          <cell r="EFO14">
            <v>10.8</v>
          </cell>
          <cell r="EFP14">
            <v>10.8</v>
          </cell>
          <cell r="EFQ14">
            <v>10.8</v>
          </cell>
          <cell r="EFR14">
            <v>10.8</v>
          </cell>
          <cell r="EFS14">
            <v>10.8</v>
          </cell>
          <cell r="EFT14">
            <v>10.9</v>
          </cell>
          <cell r="EFU14">
            <v>10.9</v>
          </cell>
          <cell r="EFV14">
            <v>10.9</v>
          </cell>
          <cell r="EFW14">
            <v>10.9</v>
          </cell>
          <cell r="EFX14">
            <v>10.9</v>
          </cell>
          <cell r="EFY14">
            <v>10.9</v>
          </cell>
          <cell r="EFZ14">
            <v>10.9</v>
          </cell>
          <cell r="EGA14">
            <v>10.9</v>
          </cell>
          <cell r="EGB14">
            <v>10.9</v>
          </cell>
          <cell r="EGC14">
            <v>10.9</v>
          </cell>
          <cell r="EGD14">
            <v>10.9</v>
          </cell>
          <cell r="EGE14">
            <v>10.9</v>
          </cell>
          <cell r="EGF14">
            <v>10.9</v>
          </cell>
          <cell r="EGG14">
            <v>10.9</v>
          </cell>
          <cell r="EGH14">
            <v>10.9</v>
          </cell>
          <cell r="EGI14">
            <v>10.9</v>
          </cell>
          <cell r="EGJ14">
            <v>10.9</v>
          </cell>
          <cell r="EGK14">
            <v>10.9</v>
          </cell>
          <cell r="EGL14">
            <v>10.9</v>
          </cell>
          <cell r="EGM14">
            <v>10.9</v>
          </cell>
          <cell r="EGN14">
            <v>10.9</v>
          </cell>
          <cell r="EGO14">
            <v>10.9</v>
          </cell>
          <cell r="EGP14">
            <v>10.9</v>
          </cell>
          <cell r="EGQ14">
            <v>10.9</v>
          </cell>
          <cell r="EGR14">
            <v>10.9</v>
          </cell>
          <cell r="EGS14">
            <v>10.9</v>
          </cell>
          <cell r="EGT14">
            <v>10.9</v>
          </cell>
          <cell r="EGU14">
            <v>10.9</v>
          </cell>
          <cell r="EGV14">
            <v>10.9</v>
          </cell>
          <cell r="EGW14">
            <v>10.9</v>
          </cell>
          <cell r="EGX14">
            <v>10.9</v>
          </cell>
          <cell r="EGY14">
            <v>10.9</v>
          </cell>
          <cell r="EGZ14">
            <v>10.9</v>
          </cell>
          <cell r="EHA14">
            <v>10.9</v>
          </cell>
          <cell r="EHB14">
            <v>10.9</v>
          </cell>
          <cell r="EHC14">
            <v>10.9</v>
          </cell>
          <cell r="EHD14">
            <v>10.9</v>
          </cell>
          <cell r="EHE14">
            <v>10.9</v>
          </cell>
          <cell r="EHF14">
            <v>10.9</v>
          </cell>
          <cell r="EHG14">
            <v>10.9</v>
          </cell>
          <cell r="EHH14">
            <v>10.9</v>
          </cell>
          <cell r="EHI14">
            <v>10.9</v>
          </cell>
          <cell r="EHJ14">
            <v>10.9</v>
          </cell>
          <cell r="EHK14">
            <v>10.9</v>
          </cell>
          <cell r="EHL14">
            <v>10.9</v>
          </cell>
          <cell r="EHM14">
            <v>10.9</v>
          </cell>
          <cell r="EHN14">
            <v>10.9</v>
          </cell>
          <cell r="EHO14">
            <v>10.9</v>
          </cell>
          <cell r="EHP14">
            <v>10.8</v>
          </cell>
          <cell r="EHQ14">
            <v>10.8</v>
          </cell>
          <cell r="EHR14">
            <v>10.8</v>
          </cell>
          <cell r="EHS14">
            <v>10.8</v>
          </cell>
          <cell r="EHT14">
            <v>10.8</v>
          </cell>
          <cell r="EHU14">
            <v>10.8</v>
          </cell>
          <cell r="EHV14">
            <v>10.8</v>
          </cell>
          <cell r="EHW14">
            <v>10.8</v>
          </cell>
          <cell r="EHX14">
            <v>10.8</v>
          </cell>
          <cell r="EHY14">
            <v>10.8</v>
          </cell>
          <cell r="EHZ14">
            <v>10.8</v>
          </cell>
          <cell r="EIA14">
            <v>10.8</v>
          </cell>
          <cell r="EIB14">
            <v>10.8</v>
          </cell>
          <cell r="EIC14">
            <v>10.8</v>
          </cell>
          <cell r="EID14">
            <v>10.8</v>
          </cell>
          <cell r="EIE14">
            <v>10.8</v>
          </cell>
          <cell r="EIF14">
            <v>10.8</v>
          </cell>
          <cell r="EIG14">
            <v>10.8</v>
          </cell>
          <cell r="EIH14">
            <v>10.8</v>
          </cell>
          <cell r="EII14">
            <v>10.8</v>
          </cell>
          <cell r="EIJ14">
            <v>10.8</v>
          </cell>
          <cell r="EIK14">
            <v>10.8</v>
          </cell>
          <cell r="EIL14">
            <v>10.8</v>
          </cell>
          <cell r="EIM14">
            <v>10.8</v>
          </cell>
          <cell r="EIN14">
            <v>10.6</v>
          </cell>
          <cell r="HPK14">
            <v>15.5</v>
          </cell>
          <cell r="HPL14">
            <v>15.3</v>
          </cell>
          <cell r="KVK14">
            <v>6.9</v>
          </cell>
          <cell r="KVL14">
            <v>6.8</v>
          </cell>
          <cell r="LYA14">
            <v>5.3</v>
          </cell>
        </row>
      </sheetData>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k1"/>
      <sheetName val="Sheet1"/>
      <sheetName val="Sheet2"/>
      <sheetName val="Sheet3"/>
    </sheetNames>
    <sheetDataSet>
      <sheetData sheetId="0" refreshError="1"/>
      <sheetData sheetId="1" refreshError="1"/>
      <sheetData sheetId="2" refreshError="1">
        <row r="10">
          <cell r="I10">
            <v>0.17374718282373314</v>
          </cell>
        </row>
        <row r="11">
          <cell r="I11">
            <v>0.22800028617798151</v>
          </cell>
        </row>
      </sheetData>
      <sheetData sheetId="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Hareas" connectionId="1" xr16:uid="{20034B3F-D44C-44D5-82FE-13A9F8F0940B}"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seatemperature.org/europe/denmark/" TargetMode="External"/><Relationship Id="rId1" Type="http://schemas.openxmlformats.org/officeDocument/2006/relationships/hyperlink" Target="https://www.seatemperature.org/europe/denmark/" TargetMode="External"/><Relationship Id="rId4"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31"/>
  <sheetViews>
    <sheetView zoomScaleNormal="100" workbookViewId="0">
      <selection activeCell="B39" sqref="B39"/>
    </sheetView>
  </sheetViews>
  <sheetFormatPr defaultRowHeight="14.4"/>
  <cols>
    <col min="1" max="1" width="11.5546875" customWidth="1"/>
    <col min="2" max="2" width="24.33203125" bestFit="1" customWidth="1"/>
    <col min="3" max="3" width="13.88671875" customWidth="1"/>
    <col min="4" max="4" width="19.88671875" customWidth="1"/>
    <col min="5" max="5" width="235" bestFit="1" customWidth="1"/>
  </cols>
  <sheetData>
    <row r="3" spans="1:5">
      <c r="A3" s="1" t="s">
        <v>89</v>
      </c>
      <c r="B3" s="1" t="s">
        <v>90</v>
      </c>
      <c r="C3" s="1" t="s">
        <v>91</v>
      </c>
      <c r="D3" s="1" t="s">
        <v>92</v>
      </c>
      <c r="E3" s="1" t="s">
        <v>93</v>
      </c>
    </row>
    <row r="4" spans="1:5" s="10" customFormat="1">
      <c r="A4" s="13">
        <v>44056</v>
      </c>
      <c r="B4" s="15" t="s">
        <v>199</v>
      </c>
      <c r="C4" s="1"/>
      <c r="D4" s="1"/>
      <c r="E4" s="15" t="s">
        <v>200</v>
      </c>
    </row>
    <row r="5" spans="1:5" s="12" customFormat="1">
      <c r="A5" s="13"/>
    </row>
    <row r="6" spans="1:5" s="12" customFormat="1">
      <c r="A6" s="13"/>
    </row>
    <row r="7" spans="1:5" s="10" customFormat="1">
      <c r="A7" s="13"/>
      <c r="B7" s="15"/>
      <c r="C7" s="15"/>
      <c r="D7" s="15"/>
      <c r="E7" s="15"/>
    </row>
    <row r="8" spans="1:5" s="10" customFormat="1">
      <c r="A8" s="13"/>
      <c r="B8" s="15"/>
      <c r="C8" s="15"/>
      <c r="D8" s="15"/>
      <c r="E8" s="15"/>
    </row>
    <row r="9" spans="1:5" s="10" customFormat="1">
      <c r="A9" s="13"/>
      <c r="B9" s="15"/>
      <c r="C9" s="15"/>
      <c r="D9" s="15"/>
      <c r="E9" s="15"/>
    </row>
    <row r="10" spans="1:5" s="10" customFormat="1">
      <c r="A10" s="13"/>
      <c r="B10" s="15"/>
      <c r="C10" s="15"/>
      <c r="D10" s="15"/>
      <c r="E10" s="15"/>
    </row>
    <row r="11" spans="1:5" s="10" customFormat="1">
      <c r="A11" s="13"/>
      <c r="B11" s="15"/>
      <c r="C11" s="15"/>
      <c r="D11" s="15"/>
      <c r="E11" s="15"/>
    </row>
    <row r="12" spans="1:5" s="10" customFormat="1">
      <c r="A12" s="13"/>
      <c r="B12" s="15"/>
      <c r="C12" s="15"/>
      <c r="D12" s="15"/>
      <c r="E12" s="15"/>
    </row>
    <row r="13" spans="1:5" s="10" customFormat="1">
      <c r="A13" s="13"/>
      <c r="B13" s="15"/>
      <c r="C13" s="15"/>
      <c r="D13" s="15"/>
      <c r="E13" s="15"/>
    </row>
    <row r="14" spans="1:5" s="10" customFormat="1">
      <c r="A14" s="13"/>
      <c r="B14" s="15"/>
      <c r="C14" s="15"/>
      <c r="D14" s="15"/>
      <c r="E14" s="15"/>
    </row>
    <row r="15" spans="1:5" s="10" customFormat="1">
      <c r="A15" s="13"/>
      <c r="B15" s="15"/>
      <c r="C15" s="15"/>
      <c r="D15" s="15"/>
      <c r="E15" s="15"/>
    </row>
    <row r="16" spans="1:5" s="10" customFormat="1">
      <c r="A16" s="13"/>
      <c r="B16" s="15"/>
      <c r="C16" s="15"/>
      <c r="D16" s="15"/>
      <c r="E16" s="15"/>
    </row>
    <row r="17" spans="1:5" s="10" customFormat="1">
      <c r="A17" s="13"/>
      <c r="B17" s="15"/>
      <c r="C17" s="15"/>
      <c r="D17" s="15"/>
      <c r="E17" s="15"/>
    </row>
    <row r="18" spans="1:5" s="10" customFormat="1">
      <c r="A18" s="13"/>
      <c r="B18" s="15"/>
      <c r="C18" s="15"/>
      <c r="D18" s="15"/>
      <c r="E18" s="15"/>
    </row>
    <row r="19" spans="1:5" s="15" customFormat="1">
      <c r="A19" s="13"/>
    </row>
    <row r="20" spans="1:5" s="10" customFormat="1">
      <c r="A20" s="13"/>
      <c r="B20" s="15"/>
      <c r="C20" s="15"/>
      <c r="D20" s="15"/>
      <c r="E20" s="15"/>
    </row>
    <row r="21" spans="1:5" s="10" customFormat="1">
      <c r="A21" s="13"/>
      <c r="B21" s="15"/>
      <c r="C21" s="15"/>
      <c r="D21" s="15"/>
      <c r="E21" s="15"/>
    </row>
    <row r="22" spans="1:5" s="10" customFormat="1">
      <c r="A22" s="13"/>
      <c r="B22" s="15"/>
      <c r="C22" s="15"/>
      <c r="D22" s="15"/>
      <c r="E22" s="15"/>
    </row>
    <row r="23" spans="1:5" s="12" customFormat="1">
      <c r="A23" s="13"/>
    </row>
    <row r="24" spans="1:5" s="12" customFormat="1">
      <c r="A24" s="13"/>
    </row>
    <row r="25" spans="1:5" s="12" customFormat="1">
      <c r="A25" s="13"/>
    </row>
    <row r="26" spans="1:5" s="12" customFormat="1">
      <c r="A26" s="13"/>
    </row>
    <row r="27" spans="1:5" s="12" customFormat="1">
      <c r="A27" s="13"/>
    </row>
    <row r="28" spans="1:5">
      <c r="A28" s="14"/>
      <c r="B28" s="10"/>
      <c r="C28" s="10"/>
      <c r="D28" s="10"/>
      <c r="E28" s="10"/>
    </row>
    <row r="29" spans="1:5">
      <c r="A29" s="14"/>
      <c r="B29" s="10"/>
      <c r="C29" s="10"/>
      <c r="D29" s="10"/>
      <c r="E29" s="10"/>
    </row>
    <row r="30" spans="1:5">
      <c r="A30" s="14"/>
      <c r="B30" s="10"/>
      <c r="C30" s="10"/>
      <c r="D30" s="10"/>
      <c r="E30" s="10"/>
    </row>
    <row r="31" spans="1:5">
      <c r="A31" s="14"/>
      <c r="B31" s="10"/>
      <c r="C31" s="10"/>
      <c r="D31" s="6"/>
      <c r="E31" s="10"/>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274A7-1163-4C08-A582-C8EC9D22FC10}">
  <sheetPr>
    <tabColor rgb="FF92D050"/>
  </sheetPr>
  <dimension ref="B1:L27"/>
  <sheetViews>
    <sheetView topLeftCell="A5" workbookViewId="0">
      <selection activeCell="D19" sqref="D19"/>
    </sheetView>
  </sheetViews>
  <sheetFormatPr defaultRowHeight="14.4"/>
  <cols>
    <col min="2" max="2" width="10.6640625" customWidth="1"/>
    <col min="3" max="3" width="10" bestFit="1" customWidth="1"/>
    <col min="4" max="4" width="12.109375" bestFit="1" customWidth="1"/>
    <col min="5" max="5" width="68.44140625" bestFit="1" customWidth="1"/>
  </cols>
  <sheetData>
    <row r="1" spans="2:12" s="10" customFormat="1" ht="15.6">
      <c r="B1" s="76" t="s">
        <v>278</v>
      </c>
    </row>
    <row r="3" spans="2:12">
      <c r="B3" s="18" t="s">
        <v>86</v>
      </c>
      <c r="C3" s="18"/>
      <c r="D3" s="19"/>
      <c r="E3" s="19"/>
      <c r="F3" s="19"/>
      <c r="G3" s="19"/>
      <c r="H3" s="19"/>
      <c r="I3" s="19"/>
      <c r="J3" s="20"/>
    </row>
    <row r="4" spans="2:12" ht="27.6">
      <c r="B4" s="21" t="s">
        <v>85</v>
      </c>
      <c r="C4" s="21" t="s">
        <v>66</v>
      </c>
      <c r="D4" s="21" t="s">
        <v>47</v>
      </c>
      <c r="E4" s="21" t="s">
        <v>84</v>
      </c>
      <c r="F4" s="21" t="s">
        <v>83</v>
      </c>
      <c r="G4" s="21" t="s">
        <v>82</v>
      </c>
      <c r="H4" s="21" t="s">
        <v>81</v>
      </c>
      <c r="I4" s="21" t="s">
        <v>80</v>
      </c>
      <c r="J4" s="21" t="s">
        <v>79</v>
      </c>
    </row>
    <row r="5" spans="2:12" ht="41.4" thickBot="1">
      <c r="B5" s="22" t="s">
        <v>78</v>
      </c>
      <c r="C5" s="22" t="s">
        <v>58</v>
      </c>
      <c r="D5" s="22" t="s">
        <v>77</v>
      </c>
      <c r="E5" s="22" t="s">
        <v>76</v>
      </c>
      <c r="F5" s="22" t="s">
        <v>75</v>
      </c>
      <c r="G5" s="22" t="s">
        <v>74</v>
      </c>
      <c r="H5" s="22" t="s">
        <v>73</v>
      </c>
      <c r="I5" s="22" t="s">
        <v>72</v>
      </c>
      <c r="J5" s="22" t="s">
        <v>71</v>
      </c>
    </row>
    <row r="6" spans="2:12">
      <c r="B6" s="23" t="s">
        <v>88</v>
      </c>
      <c r="C6" s="24"/>
      <c r="D6" s="23" t="s">
        <v>121</v>
      </c>
      <c r="E6" s="23" t="s">
        <v>122</v>
      </c>
      <c r="F6" s="23" t="s">
        <v>70</v>
      </c>
      <c r="G6" s="23" t="s">
        <v>69</v>
      </c>
      <c r="H6" s="23"/>
      <c r="I6" s="24"/>
      <c r="J6" s="24"/>
    </row>
    <row r="7" spans="2:12">
      <c r="B7" s="23"/>
      <c r="C7" s="24"/>
      <c r="D7" s="23" t="s">
        <v>123</v>
      </c>
      <c r="E7" s="23" t="s">
        <v>124</v>
      </c>
      <c r="F7" s="23" t="s">
        <v>70</v>
      </c>
      <c r="G7" s="23" t="s">
        <v>69</v>
      </c>
      <c r="H7" s="23"/>
      <c r="I7" s="24"/>
      <c r="J7" s="24"/>
    </row>
    <row r="8" spans="2:12">
      <c r="B8" s="295" t="s">
        <v>125</v>
      </c>
      <c r="C8" s="295"/>
      <c r="D8" s="295" t="s">
        <v>126</v>
      </c>
      <c r="E8" s="295" t="s">
        <v>127</v>
      </c>
      <c r="F8" s="295" t="s">
        <v>70</v>
      </c>
      <c r="G8" s="295" t="s">
        <v>94</v>
      </c>
      <c r="H8" s="296" t="s">
        <v>95</v>
      </c>
      <c r="I8" s="295"/>
      <c r="J8" s="295"/>
      <c r="L8" s="36" t="s">
        <v>984</v>
      </c>
    </row>
    <row r="9" spans="2:12">
      <c r="B9" s="70"/>
      <c r="C9" s="70"/>
      <c r="D9" s="70" t="s">
        <v>128</v>
      </c>
      <c r="E9" s="70" t="s">
        <v>129</v>
      </c>
      <c r="F9" s="70" t="s">
        <v>70</v>
      </c>
      <c r="G9" s="70" t="s">
        <v>94</v>
      </c>
      <c r="H9" s="70" t="s">
        <v>95</v>
      </c>
      <c r="I9" s="70"/>
      <c r="J9" s="70"/>
    </row>
    <row r="10" spans="2:12">
      <c r="B10" s="72"/>
      <c r="C10" s="72"/>
      <c r="D10" s="74" t="s">
        <v>209</v>
      </c>
      <c r="E10" s="74" t="s">
        <v>279</v>
      </c>
      <c r="F10" s="74" t="s">
        <v>70</v>
      </c>
      <c r="G10" s="74" t="s">
        <v>69</v>
      </c>
      <c r="H10" s="74" t="s">
        <v>95</v>
      </c>
      <c r="I10" s="74"/>
      <c r="J10" s="74" t="s">
        <v>207</v>
      </c>
    </row>
    <row r="11" spans="2:12">
      <c r="B11" s="72"/>
      <c r="C11" s="72"/>
      <c r="D11" s="74" t="s">
        <v>210</v>
      </c>
      <c r="E11" s="74" t="s">
        <v>280</v>
      </c>
      <c r="F11" s="74" t="s">
        <v>70</v>
      </c>
      <c r="G11" s="74" t="s">
        <v>69</v>
      </c>
      <c r="H11" s="74" t="s">
        <v>95</v>
      </c>
      <c r="I11" s="74"/>
      <c r="J11" s="74" t="s">
        <v>207</v>
      </c>
    </row>
    <row r="12" spans="2:12">
      <c r="B12" s="72"/>
      <c r="C12" s="72"/>
      <c r="D12" s="73" t="s">
        <v>206</v>
      </c>
      <c r="E12" s="74" t="s">
        <v>281</v>
      </c>
      <c r="F12" s="74" t="s">
        <v>70</v>
      </c>
      <c r="G12" s="74" t="s">
        <v>69</v>
      </c>
      <c r="H12" s="74" t="s">
        <v>95</v>
      </c>
      <c r="I12" s="74"/>
      <c r="J12" s="74" t="s">
        <v>207</v>
      </c>
    </row>
    <row r="13" spans="2:12">
      <c r="B13" s="72"/>
      <c r="C13" s="72"/>
      <c r="D13" s="74" t="s">
        <v>208</v>
      </c>
      <c r="E13" s="74" t="s">
        <v>282</v>
      </c>
      <c r="F13" s="74" t="s">
        <v>70</v>
      </c>
      <c r="G13" s="74" t="s">
        <v>69</v>
      </c>
      <c r="H13" s="74" t="s">
        <v>95</v>
      </c>
      <c r="I13" s="74"/>
      <c r="J13" s="74" t="s">
        <v>207</v>
      </c>
    </row>
    <row r="15" spans="2:12">
      <c r="B15" s="18" t="s">
        <v>68</v>
      </c>
      <c r="C15" s="18"/>
      <c r="D15" s="19"/>
      <c r="E15" s="19"/>
      <c r="F15" s="19"/>
      <c r="G15" s="19"/>
      <c r="H15" s="19"/>
      <c r="I15" s="19"/>
      <c r="J15" s="19"/>
    </row>
    <row r="16" spans="2:12">
      <c r="B16" s="21" t="s">
        <v>67</v>
      </c>
      <c r="C16" s="21" t="s">
        <v>66</v>
      </c>
      <c r="D16" s="21" t="s">
        <v>65</v>
      </c>
      <c r="E16" s="21" t="s">
        <v>64</v>
      </c>
      <c r="F16" s="21" t="s">
        <v>55</v>
      </c>
      <c r="G16" s="21" t="s">
        <v>63</v>
      </c>
      <c r="H16" s="21" t="s">
        <v>62</v>
      </c>
      <c r="I16" s="21" t="s">
        <v>61</v>
      </c>
      <c r="J16" s="21" t="s">
        <v>60</v>
      </c>
    </row>
    <row r="17" spans="2:10" ht="21" thickBot="1">
      <c r="B17" s="33" t="s">
        <v>59</v>
      </c>
      <c r="C17" s="22" t="s">
        <v>58</v>
      </c>
      <c r="D17" s="22" t="s">
        <v>57</v>
      </c>
      <c r="E17" s="22" t="s">
        <v>56</v>
      </c>
      <c r="F17" s="22" t="s">
        <v>55</v>
      </c>
      <c r="G17" s="22" t="s">
        <v>54</v>
      </c>
      <c r="H17" s="22" t="s">
        <v>53</v>
      </c>
      <c r="I17" s="22" t="s">
        <v>52</v>
      </c>
      <c r="J17" s="22" t="s">
        <v>51</v>
      </c>
    </row>
    <row r="18" spans="2:10">
      <c r="B18" s="77" t="s">
        <v>151</v>
      </c>
      <c r="C18" s="78"/>
      <c r="D18" s="77" t="s">
        <v>152</v>
      </c>
      <c r="E18" s="77" t="s">
        <v>153</v>
      </c>
      <c r="F18" s="77" t="s">
        <v>70</v>
      </c>
      <c r="G18" s="77"/>
      <c r="H18" s="77" t="s">
        <v>95</v>
      </c>
      <c r="I18" s="77"/>
      <c r="J18" s="77"/>
    </row>
    <row r="19" spans="2:10">
      <c r="B19" s="79"/>
      <c r="C19" s="80"/>
      <c r="D19" s="79" t="s">
        <v>154</v>
      </c>
      <c r="E19" s="79" t="s">
        <v>155</v>
      </c>
      <c r="F19" s="79" t="s">
        <v>70</v>
      </c>
      <c r="G19" s="79"/>
      <c r="H19" s="79" t="s">
        <v>95</v>
      </c>
      <c r="I19" s="79"/>
      <c r="J19" s="79"/>
    </row>
    <row r="20" spans="2:10">
      <c r="B20" s="190" t="s">
        <v>156</v>
      </c>
      <c r="C20" s="71"/>
      <c r="D20" s="190" t="s">
        <v>157</v>
      </c>
      <c r="E20" s="190" t="s">
        <v>212</v>
      </c>
      <c r="F20" s="190" t="s">
        <v>70</v>
      </c>
      <c r="G20" s="190"/>
      <c r="H20" s="190" t="s">
        <v>95</v>
      </c>
      <c r="I20" s="190"/>
      <c r="J20" s="190" t="s">
        <v>150</v>
      </c>
    </row>
    <row r="21" spans="2:10">
      <c r="B21" s="75"/>
      <c r="C21" s="70"/>
      <c r="D21" s="75" t="s">
        <v>158</v>
      </c>
      <c r="E21" s="190" t="s">
        <v>211</v>
      </c>
      <c r="F21" s="75" t="s">
        <v>70</v>
      </c>
      <c r="G21" s="75"/>
      <c r="H21" s="75" t="s">
        <v>95</v>
      </c>
      <c r="I21" s="75"/>
      <c r="J21" s="75" t="s">
        <v>150</v>
      </c>
    </row>
    <row r="22" spans="2:10">
      <c r="B22" s="75"/>
      <c r="C22" s="70"/>
      <c r="D22" s="75" t="s">
        <v>159</v>
      </c>
      <c r="E22" s="75" t="s">
        <v>283</v>
      </c>
      <c r="F22" s="75" t="s">
        <v>70</v>
      </c>
      <c r="G22" s="75"/>
      <c r="H22" s="75"/>
      <c r="I22" s="75"/>
      <c r="J22" s="75"/>
    </row>
    <row r="23" spans="2:10">
      <c r="B23" s="75"/>
      <c r="C23" s="70"/>
      <c r="D23" s="75" t="s">
        <v>160</v>
      </c>
      <c r="E23" s="75" t="s">
        <v>284</v>
      </c>
      <c r="F23" s="75" t="s">
        <v>70</v>
      </c>
      <c r="G23" s="75"/>
      <c r="H23" s="75"/>
      <c r="I23" s="75"/>
      <c r="J23" s="75"/>
    </row>
    <row r="24" spans="2:10">
      <c r="B24" s="75"/>
      <c r="C24" s="75"/>
      <c r="D24" s="75" t="s">
        <v>202</v>
      </c>
      <c r="E24" s="75" t="s">
        <v>203</v>
      </c>
      <c r="F24" s="75" t="s">
        <v>70</v>
      </c>
      <c r="G24" s="75"/>
      <c r="H24" s="75"/>
      <c r="I24" s="75"/>
      <c r="J24" s="75"/>
    </row>
    <row r="25" spans="2:10">
      <c r="B25" s="75"/>
      <c r="C25" s="75"/>
      <c r="D25" s="75" t="s">
        <v>204</v>
      </c>
      <c r="E25" s="75" t="s">
        <v>205</v>
      </c>
      <c r="F25" s="75" t="s">
        <v>70</v>
      </c>
      <c r="G25" s="75"/>
      <c r="H25" s="75"/>
      <c r="I25" s="75"/>
      <c r="J25" s="75"/>
    </row>
    <row r="27" spans="2:10">
      <c r="C27" s="36" t="s">
        <v>230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639F8-7C57-4D5B-B51D-F10C9D3E54CA}">
  <sheetPr>
    <tabColor rgb="FF92D050"/>
  </sheetPr>
  <dimension ref="A1:AM50"/>
  <sheetViews>
    <sheetView tabSelected="1" zoomScale="85" zoomScaleNormal="85" workbookViewId="0">
      <selection activeCell="D17" sqref="D17"/>
    </sheetView>
  </sheetViews>
  <sheetFormatPr defaultRowHeight="14.4"/>
  <cols>
    <col min="2" max="2" width="13.5546875" bestFit="1" customWidth="1"/>
    <col min="3" max="3" width="69.44140625" bestFit="1" customWidth="1"/>
    <col min="4" max="4" width="8.5546875" customWidth="1"/>
    <col min="5" max="5" width="11.44140625" customWidth="1"/>
    <col min="6" max="6" width="13.88671875" customWidth="1"/>
    <col min="7" max="7" width="11.33203125" bestFit="1" customWidth="1"/>
    <col min="8" max="8" width="13.88671875" bestFit="1" customWidth="1"/>
    <col min="9" max="9" width="11.33203125" bestFit="1" customWidth="1"/>
    <col min="10" max="10" width="11" bestFit="1" customWidth="1"/>
    <col min="11" max="11" width="11.33203125" style="10" bestFit="1" customWidth="1"/>
    <col min="13" max="13" width="7.109375" style="10" bestFit="1" customWidth="1"/>
    <col min="14" max="16" width="9.109375" style="10"/>
    <col min="17" max="17" width="13" style="10" customWidth="1"/>
    <col min="18" max="18" width="10.88671875" style="10" customWidth="1"/>
    <col min="19" max="19" width="10.44140625" style="10" customWidth="1"/>
    <col min="20" max="21" width="10.88671875" style="10" customWidth="1"/>
    <col min="22" max="23" width="13.109375" style="10" customWidth="1"/>
    <col min="24" max="24" width="10.88671875" style="10" customWidth="1"/>
    <col min="25" max="25" width="12.44140625" style="10" customWidth="1"/>
    <col min="26" max="26" width="15.44140625" style="10" customWidth="1"/>
    <col min="27" max="27" width="10.88671875" style="11" customWidth="1"/>
    <col min="28" max="28" width="14" style="11" bestFit="1" customWidth="1"/>
    <col min="29" max="29" width="11.5546875" style="11" customWidth="1"/>
    <col min="30" max="30" width="12.6640625" style="11" customWidth="1"/>
    <col min="31" max="31" width="11.44140625" style="11" customWidth="1"/>
    <col min="32" max="32" width="14.6640625" style="11" customWidth="1"/>
    <col min="33" max="33" width="12.44140625" style="11" customWidth="1"/>
    <col min="34" max="34" width="14.5546875" style="11" customWidth="1"/>
  </cols>
  <sheetData>
    <row r="1" spans="2:34" ht="15.6">
      <c r="B1" s="76" t="s">
        <v>278</v>
      </c>
    </row>
    <row r="3" spans="2:34">
      <c r="B3" s="10"/>
      <c r="C3" s="10"/>
      <c r="D3" s="10"/>
      <c r="E3" s="10"/>
      <c r="F3" s="10"/>
      <c r="G3" s="10"/>
      <c r="H3" s="10"/>
      <c r="I3" s="10"/>
      <c r="J3" s="25" t="s">
        <v>87</v>
      </c>
      <c r="K3" s="25"/>
      <c r="L3" s="25"/>
      <c r="M3" s="25"/>
      <c r="N3" s="25"/>
      <c r="O3" s="25"/>
      <c r="P3" s="25"/>
      <c r="Q3" s="25"/>
      <c r="R3" s="25"/>
      <c r="S3" s="25"/>
      <c r="T3" s="25"/>
      <c r="U3" s="25"/>
      <c r="V3" s="25"/>
      <c r="W3" s="25"/>
      <c r="X3" s="25"/>
      <c r="Y3" s="25"/>
      <c r="Z3" s="25"/>
      <c r="AA3" s="111"/>
      <c r="AB3" s="111"/>
      <c r="AC3" s="112"/>
      <c r="AD3" s="113"/>
      <c r="AE3" s="112"/>
      <c r="AF3" s="114"/>
      <c r="AG3" s="114"/>
      <c r="AH3" s="114"/>
    </row>
    <row r="4" spans="2:34" ht="26.4">
      <c r="B4" s="26" t="s">
        <v>47</v>
      </c>
      <c r="C4" s="27" t="s">
        <v>48</v>
      </c>
      <c r="D4" s="121" t="s">
        <v>66</v>
      </c>
      <c r="E4" s="122" t="s">
        <v>49</v>
      </c>
      <c r="F4" s="122" t="s">
        <v>130</v>
      </c>
      <c r="G4" s="122" t="s">
        <v>50</v>
      </c>
      <c r="H4" s="122" t="s">
        <v>131</v>
      </c>
      <c r="I4" s="123" t="s">
        <v>132</v>
      </c>
      <c r="J4" s="122" t="s">
        <v>114</v>
      </c>
      <c r="K4" s="82" t="s">
        <v>36</v>
      </c>
      <c r="L4" s="28" t="s">
        <v>37</v>
      </c>
      <c r="M4" s="110" t="s">
        <v>213</v>
      </c>
      <c r="N4" s="110" t="s">
        <v>214</v>
      </c>
      <c r="O4" s="110" t="s">
        <v>215</v>
      </c>
      <c r="P4" s="110" t="s">
        <v>216</v>
      </c>
      <c r="Q4" s="110" t="s">
        <v>217</v>
      </c>
      <c r="R4" s="82" t="s">
        <v>39</v>
      </c>
      <c r="S4" s="82" t="s">
        <v>40</v>
      </c>
      <c r="T4" s="82" t="s">
        <v>41</v>
      </c>
      <c r="U4" s="82" t="s">
        <v>43</v>
      </c>
      <c r="V4" s="82" t="s">
        <v>134</v>
      </c>
      <c r="W4" s="28" t="s">
        <v>133</v>
      </c>
      <c r="X4" s="82" t="s">
        <v>218</v>
      </c>
      <c r="Y4" s="82" t="s">
        <v>219</v>
      </c>
      <c r="Z4" s="82" t="s">
        <v>220</v>
      </c>
      <c r="AA4" s="93"/>
      <c r="AB4" s="115"/>
      <c r="AC4" s="115"/>
      <c r="AD4" s="115"/>
      <c r="AE4" s="115"/>
      <c r="AF4" s="115"/>
      <c r="AG4" s="115"/>
      <c r="AH4" s="115"/>
    </row>
    <row r="5" spans="2:34" ht="40.200000000000003">
      <c r="B5" s="29" t="s">
        <v>135</v>
      </c>
      <c r="C5" s="29" t="s">
        <v>76</v>
      </c>
      <c r="D5" s="29" t="s">
        <v>58</v>
      </c>
      <c r="E5" s="29" t="s">
        <v>136</v>
      </c>
      <c r="F5" s="29" t="s">
        <v>137</v>
      </c>
      <c r="G5" s="29" t="s">
        <v>138</v>
      </c>
      <c r="H5" s="29" t="s">
        <v>139</v>
      </c>
      <c r="I5" s="106" t="s">
        <v>132</v>
      </c>
      <c r="J5" s="29" t="s">
        <v>35</v>
      </c>
      <c r="K5" s="29" t="s">
        <v>221</v>
      </c>
      <c r="L5" s="29" t="s">
        <v>140</v>
      </c>
      <c r="M5" s="29"/>
      <c r="N5" s="29"/>
      <c r="O5" s="29"/>
      <c r="P5" s="29"/>
      <c r="Q5" s="29" t="s">
        <v>222</v>
      </c>
      <c r="R5" s="29" t="s">
        <v>223</v>
      </c>
      <c r="S5" s="29" t="s">
        <v>142</v>
      </c>
      <c r="T5" s="29" t="s">
        <v>143</v>
      </c>
      <c r="U5" s="29" t="s">
        <v>224</v>
      </c>
      <c r="V5" s="29" t="s">
        <v>145</v>
      </c>
      <c r="W5" s="29" t="s">
        <v>141</v>
      </c>
      <c r="X5" s="29" t="s">
        <v>144</v>
      </c>
      <c r="Y5" s="29" t="s">
        <v>225</v>
      </c>
      <c r="Z5" s="29" t="s">
        <v>226</v>
      </c>
      <c r="AA5" s="95"/>
      <c r="AB5" s="95"/>
      <c r="AC5" s="95"/>
      <c r="AD5" s="95"/>
      <c r="AE5" s="95"/>
      <c r="AF5" s="95"/>
      <c r="AG5" s="95"/>
      <c r="AH5" s="95"/>
    </row>
    <row r="6" spans="2:34" ht="15" thickBot="1">
      <c r="B6" s="30" t="s">
        <v>146</v>
      </c>
      <c r="C6" s="31"/>
      <c r="D6" s="31"/>
      <c r="E6" s="31"/>
      <c r="F6" s="31"/>
      <c r="G6" s="31"/>
      <c r="H6" s="31"/>
      <c r="I6" s="107"/>
      <c r="J6" s="30"/>
      <c r="K6" s="30"/>
      <c r="L6" s="30"/>
      <c r="M6" s="30"/>
      <c r="N6" s="30"/>
      <c r="O6" s="30"/>
      <c r="P6" s="30"/>
      <c r="Q6" s="30"/>
      <c r="R6" s="83" t="s">
        <v>118</v>
      </c>
      <c r="S6" s="83" t="s">
        <v>118</v>
      </c>
      <c r="T6" s="83" t="s">
        <v>119</v>
      </c>
      <c r="U6" s="30"/>
      <c r="V6" s="30"/>
      <c r="W6" s="30" t="s">
        <v>147</v>
      </c>
      <c r="X6" s="32" t="s">
        <v>148</v>
      </c>
      <c r="Y6" s="30" t="s">
        <v>148</v>
      </c>
      <c r="Z6" s="30"/>
      <c r="AA6" s="116"/>
      <c r="AB6" s="116"/>
      <c r="AC6" s="116"/>
      <c r="AD6" s="116"/>
      <c r="AE6" s="116"/>
      <c r="AF6" s="116"/>
      <c r="AG6" s="117"/>
      <c r="AH6" s="116"/>
    </row>
    <row r="7" spans="2:34" ht="15" thickBot="1">
      <c r="B7" s="186" t="str">
        <f>Processes_Commodities!D8</f>
        <v>FT-LDCELC</v>
      </c>
      <c r="C7" s="186" t="str">
        <f>Processes_Commodities!E8</f>
        <v>Fuel Technology - Large Data Centers Electricity</v>
      </c>
      <c r="D7" s="186"/>
      <c r="E7" s="186" t="s">
        <v>987</v>
      </c>
      <c r="F7" s="186"/>
      <c r="G7" s="186" t="str">
        <f>Processes_Commodities!D20</f>
        <v>LDCELC</v>
      </c>
      <c r="H7" s="186"/>
      <c r="I7" s="187"/>
      <c r="J7" s="186"/>
      <c r="K7" s="186"/>
      <c r="L7" s="186">
        <v>1</v>
      </c>
      <c r="M7" s="186"/>
      <c r="N7" s="186"/>
      <c r="O7" s="186"/>
      <c r="P7" s="186"/>
      <c r="Q7" s="186"/>
      <c r="R7" s="186"/>
      <c r="S7" s="186"/>
      <c r="T7" s="186"/>
      <c r="U7" s="186"/>
      <c r="V7" s="186"/>
      <c r="W7" s="186"/>
      <c r="X7" s="186">
        <v>100</v>
      </c>
      <c r="Y7" s="186"/>
      <c r="Z7" s="186"/>
      <c r="AA7" s="118"/>
      <c r="AB7" s="118"/>
      <c r="AC7" s="118"/>
      <c r="AD7" s="118"/>
      <c r="AE7" s="118"/>
      <c r="AF7" s="118"/>
      <c r="AG7" s="118"/>
      <c r="AH7" s="118"/>
    </row>
    <row r="8" spans="2:34">
      <c r="B8" s="188" t="str">
        <f>Processes_Commodities!D9</f>
        <v>FT-LDCCSELC</v>
      </c>
      <c r="C8" s="188" t="str">
        <f>Processes_Commodities!E9</f>
        <v>Fuel Technology - Large Data Centers Cooling System Electricity</v>
      </c>
      <c r="D8" s="188"/>
      <c r="E8" s="186" t="s">
        <v>987</v>
      </c>
      <c r="F8" s="188"/>
      <c r="G8" s="188" t="str">
        <f>Processes_Commodities!D21</f>
        <v>LDCCSELC</v>
      </c>
      <c r="H8" s="188"/>
      <c r="I8" s="189"/>
      <c r="J8" s="188"/>
      <c r="K8" s="188"/>
      <c r="L8" s="188">
        <v>1</v>
      </c>
      <c r="M8" s="188"/>
      <c r="N8" s="188"/>
      <c r="O8" s="188"/>
      <c r="P8" s="188"/>
      <c r="Q8" s="188"/>
      <c r="R8" s="188"/>
      <c r="S8" s="188"/>
      <c r="T8" s="188"/>
      <c r="U8" s="188"/>
      <c r="V8" s="188"/>
      <c r="W8" s="188"/>
      <c r="X8" s="188">
        <v>100</v>
      </c>
      <c r="Y8" s="188"/>
      <c r="Z8" s="188"/>
      <c r="AA8" s="118"/>
      <c r="AB8" s="118"/>
      <c r="AC8" s="118"/>
      <c r="AD8" s="118"/>
      <c r="AE8" s="118"/>
      <c r="AF8" s="118"/>
      <c r="AG8" s="118"/>
      <c r="AH8" s="118"/>
    </row>
    <row r="9" spans="2:34">
      <c r="B9" s="67" t="str">
        <f>Processes_Commodities!D6</f>
        <v>LDCFC</v>
      </c>
      <c r="C9" s="67" t="str">
        <f>Processes_Commodities!E6</f>
        <v>Large Data Centers Facility - Central</v>
      </c>
      <c r="D9" s="67"/>
      <c r="E9" s="67" t="str">
        <f>G7</f>
        <v>LDCELC</v>
      </c>
      <c r="F9" s="67"/>
      <c r="G9" s="67" t="str">
        <f>Processes_Commodities!D18</f>
        <v>ELDCC</v>
      </c>
      <c r="H9" s="67"/>
      <c r="I9" s="109"/>
      <c r="J9" s="67"/>
      <c r="K9" s="67"/>
      <c r="L9" s="68">
        <v>1</v>
      </c>
      <c r="M9" s="68"/>
      <c r="N9" s="68"/>
      <c r="O9" s="68"/>
      <c r="P9" s="68"/>
      <c r="Q9" s="68"/>
      <c r="R9" s="68"/>
      <c r="S9" s="68"/>
      <c r="T9" s="68"/>
      <c r="U9" s="68">
        <v>1</v>
      </c>
      <c r="V9" s="310">
        <f>8760*3.6/10^6</f>
        <v>3.1536000000000002E-2</v>
      </c>
      <c r="W9" s="68"/>
      <c r="X9" s="67">
        <v>50</v>
      </c>
      <c r="Y9" s="68"/>
      <c r="Z9" s="68"/>
      <c r="AA9" s="119"/>
      <c r="AB9" s="119"/>
      <c r="AC9" s="119"/>
      <c r="AD9" s="118"/>
      <c r="AE9" s="118"/>
      <c r="AF9" s="118"/>
      <c r="AG9" s="118"/>
      <c r="AH9" s="118"/>
    </row>
    <row r="10" spans="2:34">
      <c r="B10" s="178"/>
      <c r="C10" s="178"/>
      <c r="D10" s="178"/>
      <c r="E10" s="178"/>
      <c r="F10" s="178" t="str">
        <f>[4]LDC_Commodities!$D$13</f>
        <v>LDCCSELC</v>
      </c>
      <c r="G10" s="178"/>
      <c r="H10" s="178"/>
      <c r="I10" s="108"/>
      <c r="J10" s="178"/>
      <c r="K10" s="178"/>
      <c r="L10" s="178"/>
      <c r="M10" s="178"/>
      <c r="N10" s="178"/>
      <c r="O10" s="178"/>
      <c r="P10" s="178"/>
      <c r="Q10" s="178"/>
      <c r="R10" s="178"/>
      <c r="S10" s="178"/>
      <c r="T10" s="178"/>
      <c r="U10" s="178"/>
      <c r="V10" s="311"/>
      <c r="W10" s="179">
        <v>0.12443395369161235</v>
      </c>
      <c r="X10" s="178"/>
      <c r="Y10" s="178"/>
      <c r="Z10" s="178"/>
      <c r="AA10" s="118"/>
      <c r="AB10" s="120"/>
      <c r="AC10" s="118"/>
      <c r="AD10" s="118"/>
      <c r="AE10" s="118"/>
      <c r="AF10" s="118"/>
      <c r="AG10" s="118"/>
      <c r="AH10" s="118"/>
    </row>
    <row r="11" spans="2:34">
      <c r="B11" s="178"/>
      <c r="C11" s="178"/>
      <c r="D11" s="178"/>
      <c r="E11" s="178"/>
      <c r="F11" s="178"/>
      <c r="G11" s="178"/>
      <c r="H11" s="178" t="str">
        <f>[4]LDC_Commodities!$D$14</f>
        <v>LDCLTHC</v>
      </c>
      <c r="I11" s="108"/>
      <c r="J11" s="178"/>
      <c r="K11" s="178"/>
      <c r="L11" s="178"/>
      <c r="M11" s="178"/>
      <c r="N11" s="178"/>
      <c r="O11" s="178"/>
      <c r="P11" s="178"/>
      <c r="Q11" s="178"/>
      <c r="R11" s="178"/>
      <c r="S11" s="178"/>
      <c r="T11" s="178"/>
      <c r="U11" s="178"/>
      <c r="V11" s="311"/>
      <c r="W11" s="179">
        <v>0.581546186061213</v>
      </c>
      <c r="X11" s="178"/>
      <c r="Y11" s="178"/>
      <c r="Z11" s="178"/>
      <c r="AA11" s="118"/>
      <c r="AB11" s="120"/>
      <c r="AC11" s="118"/>
      <c r="AD11" s="118"/>
      <c r="AE11" s="118"/>
      <c r="AF11" s="118"/>
      <c r="AG11" s="118"/>
      <c r="AH11" s="118"/>
    </row>
    <row r="12" spans="2:34">
      <c r="B12" s="178" t="str">
        <f>Processes_Commodities!D7</f>
        <v>LDCFD</v>
      </c>
      <c r="C12" s="178" t="str">
        <f>Processes_Commodities!E7</f>
        <v>Large Data Centers Facility - Decentral</v>
      </c>
      <c r="D12" s="178"/>
      <c r="E12" s="178" t="str">
        <f>G7</f>
        <v>LDCELC</v>
      </c>
      <c r="F12" s="178"/>
      <c r="G12" s="178" t="str">
        <f>Processes_Commodities!D19</f>
        <v>ELDCD</v>
      </c>
      <c r="H12" s="178"/>
      <c r="I12" s="108"/>
      <c r="J12" s="178"/>
      <c r="K12" s="178"/>
      <c r="L12" s="177">
        <v>1</v>
      </c>
      <c r="M12" s="177"/>
      <c r="N12" s="177"/>
      <c r="O12" s="177"/>
      <c r="P12" s="177"/>
      <c r="Q12" s="177"/>
      <c r="R12" s="177"/>
      <c r="S12" s="177"/>
      <c r="T12" s="177"/>
      <c r="U12" s="177">
        <v>1</v>
      </c>
      <c r="V12" s="311">
        <f>8760*3.6/10^6</f>
        <v>3.1536000000000002E-2</v>
      </c>
      <c r="W12" s="177"/>
      <c r="X12" s="178">
        <v>50</v>
      </c>
      <c r="Y12" s="177"/>
      <c r="Z12" s="177"/>
      <c r="AA12" s="119"/>
      <c r="AB12" s="119"/>
      <c r="AC12" s="119"/>
      <c r="AD12" s="118"/>
      <c r="AE12" s="118"/>
      <c r="AF12" s="118"/>
      <c r="AG12" s="118"/>
      <c r="AH12" s="118"/>
    </row>
    <row r="13" spans="2:34">
      <c r="B13" s="178"/>
      <c r="C13" s="178"/>
      <c r="D13" s="178"/>
      <c r="E13" s="178"/>
      <c r="F13" s="178" t="str">
        <f>[4]LDC_Commodities!$D$13</f>
        <v>LDCCSELC</v>
      </c>
      <c r="G13" s="178"/>
      <c r="H13" s="178"/>
      <c r="I13" s="108"/>
      <c r="J13" s="178"/>
      <c r="K13" s="178"/>
      <c r="L13" s="178"/>
      <c r="M13" s="178"/>
      <c r="N13" s="178"/>
      <c r="O13" s="178"/>
      <c r="P13" s="178"/>
      <c r="Q13" s="178"/>
      <c r="R13" s="178"/>
      <c r="S13" s="178"/>
      <c r="T13" s="178"/>
      <c r="U13" s="178"/>
      <c r="V13" s="311"/>
      <c r="W13" s="179">
        <v>0.12443395369161235</v>
      </c>
      <c r="X13" s="178"/>
      <c r="Y13" s="178"/>
      <c r="Z13" s="178"/>
      <c r="AA13" s="118"/>
      <c r="AB13" s="120"/>
      <c r="AC13" s="118"/>
      <c r="AD13" s="118"/>
      <c r="AE13" s="118"/>
      <c r="AF13" s="118"/>
      <c r="AG13" s="118"/>
      <c r="AH13" s="118"/>
    </row>
    <row r="14" spans="2:34">
      <c r="B14" s="178"/>
      <c r="C14" s="178"/>
      <c r="D14" s="178"/>
      <c r="E14" s="178"/>
      <c r="F14" s="178"/>
      <c r="G14" s="178"/>
      <c r="H14" s="178" t="str">
        <f>[4]LDC_Commodities!$D$15</f>
        <v>LDCLTHD</v>
      </c>
      <c r="I14" s="108"/>
      <c r="J14" s="178"/>
      <c r="K14" s="178"/>
      <c r="L14" s="178"/>
      <c r="M14" s="178"/>
      <c r="N14" s="178"/>
      <c r="O14" s="178"/>
      <c r="P14" s="178"/>
      <c r="Q14" s="178"/>
      <c r="R14" s="178"/>
      <c r="S14" s="178"/>
      <c r="T14" s="178"/>
      <c r="U14" s="178"/>
      <c r="V14" s="311"/>
      <c r="W14" s="179">
        <v>0.581546186061213</v>
      </c>
      <c r="X14" s="178"/>
      <c r="Y14" s="178"/>
      <c r="Z14" s="178"/>
      <c r="AA14" s="118"/>
      <c r="AB14" s="120"/>
      <c r="AC14" s="118"/>
      <c r="AD14" s="118"/>
      <c r="AE14" s="118"/>
      <c r="AF14" s="118"/>
      <c r="AG14" s="118"/>
      <c r="AH14" s="118"/>
    </row>
    <row r="15" spans="2:34">
      <c r="B15" s="184" t="s">
        <v>209</v>
      </c>
      <c r="C15" s="184" t="str">
        <f>Processes_Commodities!E10</f>
        <v xml:space="preserve">Excess Heat Large data Centers - Heat Exchanger - Centralised </v>
      </c>
      <c r="D15" s="16"/>
      <c r="E15" s="16" t="str">
        <f>H11</f>
        <v>LDCLTHC</v>
      </c>
      <c r="F15" s="16"/>
      <c r="G15" s="16" t="str">
        <f>Processes_Commodities!D24</f>
        <v>HETCLDCEH</v>
      </c>
      <c r="H15" s="16"/>
      <c r="I15" s="332">
        <v>2015</v>
      </c>
      <c r="J15" s="300" t="s">
        <v>120</v>
      </c>
      <c r="K15" s="16">
        <v>2017</v>
      </c>
      <c r="L15" s="16">
        <v>1</v>
      </c>
      <c r="M15" s="16"/>
      <c r="N15" s="16"/>
      <c r="O15" s="16"/>
      <c r="P15" s="16"/>
      <c r="Q15" s="16"/>
      <c r="R15" s="328">
        <f>HX_TechData!G6</f>
        <v>0.52150000000000007</v>
      </c>
      <c r="S15" s="331">
        <f>HX_TechData!H6</f>
        <v>3.7249999999999998E-2</v>
      </c>
      <c r="T15" s="330">
        <f>HX_TechData!I6</f>
        <v>0</v>
      </c>
      <c r="U15" s="330">
        <f>HX_TechData!K6</f>
        <v>1</v>
      </c>
      <c r="V15" s="331">
        <f>8760*3.6/10^6</f>
        <v>3.1536000000000002E-2</v>
      </c>
      <c r="W15" s="328"/>
      <c r="X15" s="330">
        <f>HX_TechData!M6</f>
        <v>20</v>
      </c>
      <c r="Y15" s="329">
        <v>0.5</v>
      </c>
      <c r="Z15" s="330">
        <v>1</v>
      </c>
    </row>
    <row r="16" spans="2:34">
      <c r="B16" s="11"/>
      <c r="C16" s="11"/>
      <c r="D16" s="3"/>
      <c r="E16" s="3"/>
      <c r="F16" s="3"/>
      <c r="G16" s="3"/>
      <c r="H16" s="3"/>
      <c r="I16" s="333">
        <v>2020</v>
      </c>
      <c r="J16" s="303" t="s">
        <v>120</v>
      </c>
      <c r="K16" s="3"/>
      <c r="L16" s="3">
        <v>1</v>
      </c>
      <c r="M16" s="3"/>
      <c r="N16" s="3"/>
      <c r="O16" s="3"/>
      <c r="P16" s="3"/>
      <c r="Q16" s="3"/>
      <c r="R16" s="63">
        <f>HX_TechData!G7</f>
        <v>0.52150000000000007</v>
      </c>
      <c r="S16" s="334">
        <f>HX_TechData!H7</f>
        <v>3.7249999999999998E-2</v>
      </c>
      <c r="T16" s="62">
        <f>HX_TechData!I7</f>
        <v>0</v>
      </c>
      <c r="U16" s="62">
        <f>U15</f>
        <v>1</v>
      </c>
      <c r="V16" s="334">
        <f t="shared" ref="V16:V22" si="0">8760*3.6/10^6</f>
        <v>3.1536000000000002E-2</v>
      </c>
      <c r="W16" s="63"/>
      <c r="X16" s="62">
        <f>HX_TechData!M7</f>
        <v>20</v>
      </c>
      <c r="Y16" s="339">
        <v>0.5</v>
      </c>
      <c r="Z16" s="62">
        <v>1</v>
      </c>
    </row>
    <row r="17" spans="1:39">
      <c r="B17" s="11"/>
      <c r="C17" s="11"/>
      <c r="D17" s="3"/>
      <c r="E17" s="3"/>
      <c r="F17" s="3"/>
      <c r="G17" s="3"/>
      <c r="H17" s="3"/>
      <c r="I17" s="333">
        <v>2030</v>
      </c>
      <c r="J17" s="303" t="s">
        <v>120</v>
      </c>
      <c r="K17" s="3"/>
      <c r="L17" s="3">
        <v>1</v>
      </c>
      <c r="M17" s="3"/>
      <c r="N17" s="3"/>
      <c r="O17" s="3"/>
      <c r="P17" s="3"/>
      <c r="Q17" s="3"/>
      <c r="R17" s="63">
        <f>HX_TechData!G8</f>
        <v>0.52150000000000007</v>
      </c>
      <c r="S17" s="334">
        <f>HX_TechData!H8</f>
        <v>3.7249999999999998E-2</v>
      </c>
      <c r="T17" s="62">
        <f>HX_TechData!I8</f>
        <v>0</v>
      </c>
      <c r="U17" s="62">
        <f t="shared" ref="U17:U22" si="1">U16</f>
        <v>1</v>
      </c>
      <c r="V17" s="334">
        <f t="shared" si="0"/>
        <v>3.1536000000000002E-2</v>
      </c>
      <c r="W17" s="63"/>
      <c r="X17" s="62">
        <f>HX_TechData!M8</f>
        <v>20</v>
      </c>
      <c r="Y17" s="339">
        <v>0.5</v>
      </c>
      <c r="Z17" s="62">
        <v>1</v>
      </c>
    </row>
    <row r="18" spans="1:39" ht="17.399999999999999">
      <c r="A18" s="11"/>
      <c r="B18" s="88"/>
      <c r="C18" s="89"/>
      <c r="D18" s="89"/>
      <c r="E18" s="89"/>
      <c r="F18" s="89"/>
      <c r="G18" s="90"/>
      <c r="H18" s="89"/>
      <c r="I18" s="333">
        <v>2050</v>
      </c>
      <c r="J18" s="303" t="s">
        <v>120</v>
      </c>
      <c r="K18" s="90"/>
      <c r="L18" s="3">
        <v>1</v>
      </c>
      <c r="M18" s="90"/>
      <c r="N18" s="90"/>
      <c r="O18" s="90"/>
      <c r="P18" s="90"/>
      <c r="Q18" s="90"/>
      <c r="R18" s="63">
        <f>HX_TechData!G9</f>
        <v>0.52150000000000007</v>
      </c>
      <c r="S18" s="334">
        <f>HX_TechData!H9</f>
        <v>3.7249999999999998E-2</v>
      </c>
      <c r="T18" s="62">
        <f>HX_TechData!I9</f>
        <v>0</v>
      </c>
      <c r="U18" s="62">
        <f t="shared" si="1"/>
        <v>1</v>
      </c>
      <c r="V18" s="334">
        <f t="shared" si="0"/>
        <v>3.1536000000000002E-2</v>
      </c>
      <c r="W18" s="63"/>
      <c r="X18" s="62">
        <f>HX_TechData!M9</f>
        <v>20</v>
      </c>
      <c r="Y18" s="339">
        <v>0.5</v>
      </c>
      <c r="Z18" s="62">
        <v>1</v>
      </c>
      <c r="AA18" s="90"/>
      <c r="AB18" s="90"/>
      <c r="AC18" s="90"/>
      <c r="AD18" s="90"/>
      <c r="AE18" s="89"/>
      <c r="AF18" s="89"/>
      <c r="AG18" s="89"/>
      <c r="AH18" s="89"/>
      <c r="AI18" s="89"/>
      <c r="AJ18" s="89"/>
      <c r="AK18" s="89"/>
      <c r="AL18" s="89"/>
      <c r="AM18" s="11"/>
    </row>
    <row r="19" spans="1:39">
      <c r="A19" s="11"/>
      <c r="B19" s="185" t="str">
        <f>Processes_Commodities!D11</f>
        <v>EXHLDCHXD</v>
      </c>
      <c r="C19" s="185" t="str">
        <f>Processes_Commodities!E11</f>
        <v xml:space="preserve">Excess Heat Large data Centers - Heat Exchanger - Decentralised </v>
      </c>
      <c r="D19" s="92"/>
      <c r="E19" s="3" t="str">
        <f>H14</f>
        <v>LDCLTHD</v>
      </c>
      <c r="F19" s="3"/>
      <c r="G19" s="3" t="str">
        <f>Processes_Commodities!D25</f>
        <v>HETDLDCEH</v>
      </c>
      <c r="H19" s="93"/>
      <c r="I19" s="333">
        <v>2015</v>
      </c>
      <c r="J19" s="303" t="s">
        <v>120</v>
      </c>
      <c r="K19" s="3">
        <v>2017</v>
      </c>
      <c r="L19" s="3">
        <v>1</v>
      </c>
      <c r="M19" s="94"/>
      <c r="N19" s="94"/>
      <c r="O19" s="94"/>
      <c r="P19" s="94"/>
      <c r="Q19" s="94"/>
      <c r="R19" s="63">
        <f>HX_TechData!G6</f>
        <v>0.52150000000000007</v>
      </c>
      <c r="S19" s="334">
        <f>HX_TechData!H6</f>
        <v>3.7249999999999998E-2</v>
      </c>
      <c r="T19" s="62">
        <f>HX_TechData!I6</f>
        <v>0</v>
      </c>
      <c r="U19" s="62">
        <f t="shared" si="1"/>
        <v>1</v>
      </c>
      <c r="V19" s="334">
        <f t="shared" si="0"/>
        <v>3.1536000000000002E-2</v>
      </c>
      <c r="W19" s="63"/>
      <c r="X19" s="62">
        <f>HX_TechData!M6</f>
        <v>20</v>
      </c>
      <c r="Y19" s="339">
        <v>0.5</v>
      </c>
      <c r="Z19" s="62">
        <v>1</v>
      </c>
      <c r="AA19" s="94"/>
      <c r="AB19" s="94"/>
      <c r="AC19" s="94"/>
      <c r="AD19" s="94"/>
      <c r="AE19" s="93"/>
      <c r="AF19" s="93"/>
      <c r="AG19" s="93"/>
      <c r="AH19" s="93"/>
      <c r="AI19" s="91"/>
      <c r="AJ19" s="93"/>
      <c r="AK19" s="93"/>
      <c r="AL19" s="93"/>
      <c r="AM19" s="11"/>
    </row>
    <row r="20" spans="1:39">
      <c r="A20" s="11"/>
      <c r="B20" s="95"/>
      <c r="C20" s="95"/>
      <c r="D20" s="95"/>
      <c r="E20" s="95"/>
      <c r="F20" s="95"/>
      <c r="G20" s="95"/>
      <c r="H20" s="95"/>
      <c r="I20" s="333">
        <v>2020</v>
      </c>
      <c r="J20" s="303" t="s">
        <v>120</v>
      </c>
      <c r="K20" s="95"/>
      <c r="L20" s="3">
        <v>1</v>
      </c>
      <c r="M20" s="95"/>
      <c r="N20" s="95"/>
      <c r="O20" s="95"/>
      <c r="P20" s="95"/>
      <c r="Q20" s="95"/>
      <c r="R20" s="63">
        <f>HX_TechData!G7</f>
        <v>0.52150000000000007</v>
      </c>
      <c r="S20" s="334">
        <f>HX_TechData!H7</f>
        <v>3.7249999999999998E-2</v>
      </c>
      <c r="T20" s="62">
        <f>HX_TechData!I7</f>
        <v>0</v>
      </c>
      <c r="U20" s="62">
        <f t="shared" si="1"/>
        <v>1</v>
      </c>
      <c r="V20" s="334">
        <f t="shared" si="0"/>
        <v>3.1536000000000002E-2</v>
      </c>
      <c r="W20" s="63"/>
      <c r="X20" s="62">
        <f>HX_TechData!M7</f>
        <v>20</v>
      </c>
      <c r="Y20" s="339">
        <v>0.5</v>
      </c>
      <c r="Z20" s="62">
        <v>1</v>
      </c>
      <c r="AA20" s="95"/>
      <c r="AB20" s="95"/>
      <c r="AC20" s="95"/>
      <c r="AD20" s="95"/>
      <c r="AE20" s="95"/>
      <c r="AF20" s="95"/>
      <c r="AG20" s="95"/>
      <c r="AH20" s="95"/>
      <c r="AI20" s="95"/>
      <c r="AJ20" s="95"/>
      <c r="AK20" s="95"/>
      <c r="AL20" s="95"/>
      <c r="AM20" s="11"/>
    </row>
    <row r="21" spans="1:39">
      <c r="A21" s="11"/>
      <c r="B21" s="96"/>
      <c r="C21" s="97"/>
      <c r="D21" s="97"/>
      <c r="E21" s="96"/>
      <c r="F21" s="97"/>
      <c r="G21" s="97"/>
      <c r="H21" s="96"/>
      <c r="I21" s="333">
        <v>2030</v>
      </c>
      <c r="J21" s="303" t="s">
        <v>120</v>
      </c>
      <c r="K21" s="96"/>
      <c r="L21" s="3">
        <v>1</v>
      </c>
      <c r="M21" s="96"/>
      <c r="N21" s="96"/>
      <c r="O21" s="96"/>
      <c r="P21" s="96"/>
      <c r="Q21" s="96"/>
      <c r="R21" s="63">
        <f>HX_TechData!G8</f>
        <v>0.52150000000000007</v>
      </c>
      <c r="S21" s="334">
        <f>HX_TechData!H8</f>
        <v>3.7249999999999998E-2</v>
      </c>
      <c r="T21" s="62">
        <f>HX_TechData!I8</f>
        <v>0</v>
      </c>
      <c r="U21" s="62">
        <f t="shared" si="1"/>
        <v>1</v>
      </c>
      <c r="V21" s="334">
        <f t="shared" si="0"/>
        <v>3.1536000000000002E-2</v>
      </c>
      <c r="W21" s="63"/>
      <c r="X21" s="62">
        <f>HX_TechData!M8</f>
        <v>20</v>
      </c>
      <c r="Y21" s="339">
        <v>0.5</v>
      </c>
      <c r="Z21" s="62">
        <v>1</v>
      </c>
      <c r="AA21" s="96"/>
      <c r="AB21" s="96"/>
      <c r="AC21" s="96"/>
      <c r="AD21" s="96"/>
      <c r="AE21" s="96"/>
      <c r="AF21" s="96"/>
      <c r="AG21" s="96"/>
      <c r="AH21" s="96"/>
      <c r="AI21" s="96"/>
      <c r="AJ21" s="96"/>
      <c r="AK21" s="96"/>
      <c r="AL21" s="96"/>
      <c r="AM21" s="11"/>
    </row>
    <row r="22" spans="1:39">
      <c r="A22" s="11"/>
      <c r="B22" s="98"/>
      <c r="C22" s="98"/>
      <c r="D22" s="99"/>
      <c r="E22" s="98"/>
      <c r="F22" s="100"/>
      <c r="G22" s="98"/>
      <c r="H22" s="89"/>
      <c r="I22" s="333">
        <v>2050</v>
      </c>
      <c r="J22" s="335" t="s">
        <v>120</v>
      </c>
      <c r="K22" s="183"/>
      <c r="L22" s="8">
        <v>1</v>
      </c>
      <c r="M22" s="183"/>
      <c r="N22" s="183"/>
      <c r="O22" s="183"/>
      <c r="P22" s="183"/>
      <c r="Q22" s="183"/>
      <c r="R22" s="9">
        <f>HX_TechData!G9</f>
        <v>0.52150000000000007</v>
      </c>
      <c r="S22" s="336">
        <f>HX_TechData!H9</f>
        <v>3.7249999999999998E-2</v>
      </c>
      <c r="T22" s="337">
        <f>HX_TechData!I9</f>
        <v>0</v>
      </c>
      <c r="U22" s="337">
        <f t="shared" si="1"/>
        <v>1</v>
      </c>
      <c r="V22" s="336">
        <f t="shared" si="0"/>
        <v>3.1536000000000002E-2</v>
      </c>
      <c r="W22" s="9"/>
      <c r="X22" s="337">
        <f>HX_TechData!M9</f>
        <v>20</v>
      </c>
      <c r="Y22" s="340">
        <v>0.5</v>
      </c>
      <c r="Z22" s="337">
        <v>1</v>
      </c>
      <c r="AA22" s="101"/>
      <c r="AB22" s="101"/>
      <c r="AC22" s="89"/>
      <c r="AD22" s="102"/>
      <c r="AE22" s="101"/>
      <c r="AF22" s="101"/>
      <c r="AG22" s="101"/>
      <c r="AH22" s="101"/>
      <c r="AI22" s="89"/>
      <c r="AJ22" s="89"/>
      <c r="AK22" s="89"/>
      <c r="AL22" s="101"/>
      <c r="AM22" s="11"/>
    </row>
    <row r="23" spans="1:39">
      <c r="A23" s="11"/>
      <c r="B23" s="85" t="str">
        <f>Processes_Commodities!D12</f>
        <v>EXHLDCHPC</v>
      </c>
      <c r="C23" s="85" t="str">
        <f>Processes_Commodities!E12</f>
        <v xml:space="preserve">Excess Heat Large data Centers - Heat Pump - Centralised </v>
      </c>
      <c r="D23" s="85"/>
      <c r="E23" s="85" t="str">
        <f>G15</f>
        <v>HETCLDCEH</v>
      </c>
      <c r="F23" s="86"/>
      <c r="G23" s="87" t="s">
        <v>227</v>
      </c>
      <c r="H23" s="87"/>
      <c r="I23" s="192">
        <v>2015</v>
      </c>
      <c r="J23" s="303" t="s">
        <v>228</v>
      </c>
      <c r="K23" s="3">
        <v>2017</v>
      </c>
      <c r="L23" s="3">
        <v>1</v>
      </c>
      <c r="M23" s="308">
        <f>1-M24</f>
        <v>0.7857485896953349</v>
      </c>
      <c r="N23" s="308"/>
      <c r="O23" s="308"/>
      <c r="P23" s="308"/>
      <c r="Q23" s="302">
        <v>5</v>
      </c>
      <c r="R23" s="101">
        <f>HP_TechData!F6</f>
        <v>5.2149999999999999</v>
      </c>
      <c r="S23" s="307">
        <f>HP_TechData!G6</f>
        <v>1.49E-2</v>
      </c>
      <c r="T23" s="101">
        <f>HP_TechData!H6</f>
        <v>4.1388888888888893</v>
      </c>
      <c r="U23" s="101">
        <f>HP_TechData!J6</f>
        <v>0.99038461538461542</v>
      </c>
      <c r="V23" s="307">
        <f>8760*3.6/10^6</f>
        <v>3.1536000000000002E-2</v>
      </c>
      <c r="W23" s="101"/>
      <c r="X23" s="102">
        <f>HP_TechData!L6</f>
        <v>25</v>
      </c>
      <c r="Y23" s="338">
        <v>0.5</v>
      </c>
      <c r="Z23" s="102">
        <v>1</v>
      </c>
      <c r="AA23" s="101"/>
      <c r="AB23" s="101"/>
      <c r="AC23" s="89"/>
      <c r="AD23" s="102"/>
      <c r="AE23" s="89"/>
      <c r="AF23" s="89"/>
      <c r="AG23" s="89"/>
      <c r="AH23" s="89"/>
      <c r="AI23" s="89"/>
      <c r="AJ23" s="89"/>
      <c r="AK23" s="89"/>
      <c r="AL23" s="89"/>
      <c r="AM23" s="11"/>
    </row>
    <row r="24" spans="1:39">
      <c r="A24" s="11"/>
      <c r="B24" s="98"/>
      <c r="C24" s="98"/>
      <c r="D24" s="99"/>
      <c r="E24" s="98" t="s">
        <v>149</v>
      </c>
      <c r="F24" s="100"/>
      <c r="G24" s="98"/>
      <c r="H24" s="89"/>
      <c r="I24" s="193"/>
      <c r="J24" s="301"/>
      <c r="K24" s="3"/>
      <c r="L24" s="3"/>
      <c r="M24" s="308">
        <f>1/O47</f>
        <v>0.21425141030466505</v>
      </c>
      <c r="N24" s="308"/>
      <c r="O24" s="308"/>
      <c r="P24" s="308"/>
      <c r="Q24" s="302">
        <v>5</v>
      </c>
      <c r="R24" s="101"/>
      <c r="S24" s="307"/>
      <c r="T24" s="101"/>
      <c r="U24" s="101"/>
      <c r="V24" s="307"/>
      <c r="W24" s="101"/>
      <c r="X24" s="102"/>
      <c r="Y24" s="338"/>
      <c r="Z24" s="102"/>
      <c r="AA24" s="101"/>
      <c r="AB24" s="101"/>
      <c r="AC24" s="101"/>
      <c r="AD24" s="102"/>
      <c r="AE24" s="101"/>
      <c r="AF24" s="101"/>
      <c r="AG24" s="101"/>
      <c r="AH24" s="89"/>
      <c r="AI24" s="89"/>
      <c r="AJ24" s="89"/>
      <c r="AK24" s="89"/>
      <c r="AL24" s="89"/>
      <c r="AM24" s="11"/>
    </row>
    <row r="25" spans="1:39">
      <c r="A25" s="11"/>
      <c r="B25" s="98"/>
      <c r="C25" s="98"/>
      <c r="D25" s="99"/>
      <c r="E25" s="98" t="str">
        <f>E23</f>
        <v>HETCLDCEH</v>
      </c>
      <c r="F25" s="100"/>
      <c r="G25" s="98"/>
      <c r="H25" s="89"/>
      <c r="I25" s="193">
        <v>2020</v>
      </c>
      <c r="J25" s="303" t="s">
        <v>228</v>
      </c>
      <c r="K25" s="3"/>
      <c r="L25" s="3">
        <v>1</v>
      </c>
      <c r="M25" s="308"/>
      <c r="N25" s="308">
        <f>1-N26</f>
        <v>0.84950479600065354</v>
      </c>
      <c r="O25" s="308"/>
      <c r="P25" s="308"/>
      <c r="Q25" s="302">
        <v>5</v>
      </c>
      <c r="R25" s="101">
        <f>HP_TechData!F7</f>
        <v>4.9020999999999999</v>
      </c>
      <c r="S25" s="307">
        <f>HP_TechData!G7</f>
        <v>1.49E-2</v>
      </c>
      <c r="T25" s="101">
        <f>HP_TechData!H7</f>
        <v>3.7250000000000001</v>
      </c>
      <c r="U25" s="101"/>
      <c r="V25" s="307"/>
      <c r="W25" s="101"/>
      <c r="X25" s="102"/>
      <c r="Y25" s="338"/>
      <c r="Z25" s="102"/>
      <c r="AA25" s="101"/>
      <c r="AB25" s="101"/>
      <c r="AC25" s="101"/>
      <c r="AD25" s="102"/>
      <c r="AE25" s="101"/>
      <c r="AF25" s="101"/>
      <c r="AG25" s="101"/>
      <c r="AH25" s="89"/>
      <c r="AI25" s="89"/>
      <c r="AJ25" s="89"/>
      <c r="AK25" s="89"/>
      <c r="AL25" s="89"/>
      <c r="AM25" s="11"/>
    </row>
    <row r="26" spans="1:39">
      <c r="A26" s="11"/>
      <c r="B26" s="98"/>
      <c r="C26" s="98"/>
      <c r="D26" s="99"/>
      <c r="E26" s="98" t="s">
        <v>149</v>
      </c>
      <c r="F26" s="100"/>
      <c r="G26" s="98"/>
      <c r="H26" s="89"/>
      <c r="I26" s="193"/>
      <c r="J26" s="301"/>
      <c r="K26" s="3"/>
      <c r="L26" s="3"/>
      <c r="M26" s="308"/>
      <c r="N26" s="308">
        <f>1/O48</f>
        <v>0.15049520399934646</v>
      </c>
      <c r="O26" s="308"/>
      <c r="P26" s="308"/>
      <c r="Q26" s="302">
        <v>5</v>
      </c>
      <c r="R26" s="89"/>
      <c r="S26" s="307"/>
      <c r="T26" s="89"/>
      <c r="U26" s="89"/>
      <c r="V26" s="307"/>
      <c r="W26" s="89"/>
      <c r="X26" s="102"/>
      <c r="Y26" s="338"/>
      <c r="Z26" s="102"/>
      <c r="AA26" s="89"/>
      <c r="AB26" s="101"/>
      <c r="AC26" s="101"/>
      <c r="AD26" s="102"/>
      <c r="AE26" s="101"/>
      <c r="AF26" s="101"/>
      <c r="AG26" s="101"/>
      <c r="AH26" s="89"/>
      <c r="AI26" s="89"/>
      <c r="AJ26" s="89"/>
      <c r="AK26" s="89"/>
      <c r="AL26" s="89"/>
      <c r="AM26" s="11"/>
    </row>
    <row r="27" spans="1:39">
      <c r="A27" s="11"/>
      <c r="B27" s="98"/>
      <c r="C27" s="98"/>
      <c r="D27" s="99"/>
      <c r="E27" s="98" t="str">
        <f>E25</f>
        <v>HETCLDCEH</v>
      </c>
      <c r="F27" s="100"/>
      <c r="G27" s="98"/>
      <c r="H27" s="89"/>
      <c r="I27" s="193">
        <v>2030</v>
      </c>
      <c r="J27" s="303" t="s">
        <v>228</v>
      </c>
      <c r="K27" s="3"/>
      <c r="L27" s="3">
        <v>1</v>
      </c>
      <c r="M27" s="308"/>
      <c r="N27" s="308"/>
      <c r="O27" s="308">
        <f>1-O28</f>
        <v>0.84950479600065354</v>
      </c>
      <c r="P27" s="308"/>
      <c r="Q27" s="302">
        <v>5</v>
      </c>
      <c r="R27" s="101">
        <f>HP_TechData!F8</f>
        <v>4.4118899999999996</v>
      </c>
      <c r="S27" s="307">
        <f>HP_TechData!G8</f>
        <v>1.49E-2</v>
      </c>
      <c r="T27" s="101">
        <f>HP_TechData!H8</f>
        <v>3.5180555555555553</v>
      </c>
      <c r="U27" s="101"/>
      <c r="V27" s="307"/>
      <c r="W27" s="101"/>
      <c r="X27" s="102"/>
      <c r="Y27" s="338"/>
      <c r="Z27" s="102"/>
      <c r="AA27" s="101"/>
      <c r="AB27" s="101"/>
      <c r="AC27" s="101"/>
      <c r="AD27" s="102"/>
      <c r="AE27" s="101"/>
      <c r="AF27" s="101"/>
      <c r="AG27" s="101"/>
      <c r="AH27" s="89"/>
      <c r="AI27" s="89"/>
      <c r="AJ27" s="89"/>
      <c r="AK27" s="89"/>
      <c r="AL27" s="89"/>
      <c r="AM27" s="11"/>
    </row>
    <row r="28" spans="1:39">
      <c r="A28" s="11"/>
      <c r="B28" s="98"/>
      <c r="C28" s="98"/>
      <c r="D28" s="99"/>
      <c r="E28" s="98" t="s">
        <v>149</v>
      </c>
      <c r="F28" s="100"/>
      <c r="G28" s="98"/>
      <c r="H28" s="89"/>
      <c r="I28" s="193"/>
      <c r="J28" s="301"/>
      <c r="K28" s="3"/>
      <c r="L28" s="3"/>
      <c r="M28" s="308"/>
      <c r="N28" s="308"/>
      <c r="O28" s="308">
        <f>1/O49</f>
        <v>0.15049520399934646</v>
      </c>
      <c r="P28" s="308"/>
      <c r="Q28" s="302">
        <v>5</v>
      </c>
      <c r="R28" s="101"/>
      <c r="S28" s="307"/>
      <c r="T28" s="101"/>
      <c r="U28" s="101"/>
      <c r="V28" s="307"/>
      <c r="W28" s="101"/>
      <c r="X28" s="102"/>
      <c r="Y28" s="338"/>
      <c r="Z28" s="102"/>
      <c r="AA28" s="101"/>
      <c r="AB28" s="89"/>
      <c r="AC28" s="101"/>
      <c r="AD28" s="102"/>
      <c r="AE28" s="101"/>
      <c r="AF28" s="101"/>
      <c r="AG28" s="101"/>
      <c r="AH28" s="89"/>
      <c r="AI28" s="89"/>
      <c r="AJ28" s="89"/>
      <c r="AK28" s="89"/>
      <c r="AL28" s="89"/>
      <c r="AM28" s="11"/>
    </row>
    <row r="29" spans="1:39">
      <c r="A29" s="11"/>
      <c r="B29" s="98"/>
      <c r="C29" s="98"/>
      <c r="D29" s="99"/>
      <c r="E29" s="98" t="str">
        <f>E27</f>
        <v>HETCLDCEH</v>
      </c>
      <c r="F29" s="100"/>
      <c r="G29" s="98"/>
      <c r="H29" s="89"/>
      <c r="I29" s="193">
        <v>2050</v>
      </c>
      <c r="J29" s="303" t="s">
        <v>228</v>
      </c>
      <c r="K29" s="3"/>
      <c r="L29" s="3">
        <v>1</v>
      </c>
      <c r="M29" s="308"/>
      <c r="N29" s="308"/>
      <c r="O29" s="308"/>
      <c r="P29" s="308">
        <f>1-P30</f>
        <v>0.90489655806366953</v>
      </c>
      <c r="Q29" s="302">
        <v>5</v>
      </c>
      <c r="R29" s="101">
        <f>HP_TechData!F9</f>
        <v>3.970701</v>
      </c>
      <c r="S29" s="307">
        <f>HP_TechData!G9</f>
        <v>1.49E-2</v>
      </c>
      <c r="T29" s="101">
        <f>HP_TechData!H9</f>
        <v>3.3111111111111113</v>
      </c>
      <c r="U29" s="101"/>
      <c r="V29" s="307"/>
      <c r="W29" s="101"/>
      <c r="X29" s="102"/>
      <c r="Y29" s="338"/>
      <c r="Z29" s="102"/>
      <c r="AA29" s="101"/>
      <c r="AB29" s="101"/>
      <c r="AC29" s="101"/>
      <c r="AD29" s="102"/>
      <c r="AE29" s="101"/>
      <c r="AF29" s="101"/>
      <c r="AG29" s="101"/>
      <c r="AH29" s="89"/>
      <c r="AI29" s="89"/>
      <c r="AJ29" s="89"/>
      <c r="AK29" s="89"/>
      <c r="AL29" s="89"/>
      <c r="AM29" s="11"/>
    </row>
    <row r="30" spans="1:39">
      <c r="A30" s="11"/>
      <c r="B30" s="98"/>
      <c r="C30" s="98"/>
      <c r="D30" s="98"/>
      <c r="E30" s="98" t="s">
        <v>149</v>
      </c>
      <c r="F30" s="100"/>
      <c r="G30" s="98"/>
      <c r="H30" s="89"/>
      <c r="I30" s="193"/>
      <c r="J30" s="304"/>
      <c r="K30" s="3"/>
      <c r="L30" s="3"/>
      <c r="M30" s="308"/>
      <c r="N30" s="308"/>
      <c r="O30" s="308"/>
      <c r="P30" s="308">
        <f>1/O50</f>
        <v>9.5103441936330427E-2</v>
      </c>
      <c r="Q30" s="302">
        <v>5</v>
      </c>
      <c r="R30" s="101"/>
      <c r="S30" s="307"/>
      <c r="T30" s="101"/>
      <c r="U30" s="101"/>
      <c r="V30" s="307"/>
      <c r="W30" s="101"/>
      <c r="X30" s="102"/>
      <c r="Y30" s="338"/>
      <c r="Z30" s="102"/>
      <c r="AA30" s="101"/>
      <c r="AB30" s="101"/>
      <c r="AC30" s="89"/>
      <c r="AD30" s="102"/>
      <c r="AE30" s="101"/>
      <c r="AF30" s="101"/>
      <c r="AG30" s="101"/>
      <c r="AH30" s="101"/>
      <c r="AI30" s="89"/>
      <c r="AJ30" s="89"/>
      <c r="AK30" s="89"/>
      <c r="AL30" s="101"/>
      <c r="AM30" s="11"/>
    </row>
    <row r="31" spans="1:39">
      <c r="A31" s="11"/>
      <c r="B31" s="98" t="str">
        <f>Processes_Commodities!D13</f>
        <v>EXHLDCHPD</v>
      </c>
      <c r="C31" s="98" t="str">
        <f>Processes_Commodities!E13</f>
        <v xml:space="preserve">Excess Heat Large data Centers - Heat Pump - Decentralised </v>
      </c>
      <c r="D31" s="98"/>
      <c r="E31" s="98" t="str">
        <f>G19</f>
        <v>HETDLDCEH</v>
      </c>
      <c r="F31" s="100"/>
      <c r="G31" s="89" t="s">
        <v>229</v>
      </c>
      <c r="H31" s="89"/>
      <c r="I31" s="193">
        <v>2015</v>
      </c>
      <c r="J31" s="303" t="s">
        <v>228</v>
      </c>
      <c r="K31" s="3">
        <v>2017</v>
      </c>
      <c r="L31" s="3">
        <v>1</v>
      </c>
      <c r="M31" s="308">
        <f>1-M32</f>
        <v>0.80526696450696478</v>
      </c>
      <c r="N31" s="308"/>
      <c r="O31" s="308"/>
      <c r="P31" s="308"/>
      <c r="Q31" s="302">
        <v>5</v>
      </c>
      <c r="R31" s="101">
        <f>HP_TechData!F6</f>
        <v>5.2149999999999999</v>
      </c>
      <c r="S31" s="307">
        <f>HP_TechData!G6</f>
        <v>1.49E-2</v>
      </c>
      <c r="T31" s="101">
        <f>HP_TechData!H6</f>
        <v>4.1388888888888893</v>
      </c>
      <c r="U31" s="101">
        <f>HP_TechData!J6</f>
        <v>0.99038461538461542</v>
      </c>
      <c r="V31" s="307">
        <f>8760*3.6/10^6</f>
        <v>3.1536000000000002E-2</v>
      </c>
      <c r="W31" s="101"/>
      <c r="X31" s="102">
        <f>X23</f>
        <v>25</v>
      </c>
      <c r="Y31" s="338">
        <v>0.5</v>
      </c>
      <c r="Z31" s="102">
        <v>1</v>
      </c>
      <c r="AA31" s="101"/>
      <c r="AB31" s="101"/>
      <c r="AC31" s="89"/>
      <c r="AD31" s="102"/>
      <c r="AE31" s="89"/>
      <c r="AF31" s="89"/>
      <c r="AG31" s="89"/>
      <c r="AH31" s="89"/>
      <c r="AI31" s="89"/>
      <c r="AJ31" s="89"/>
      <c r="AK31" s="89"/>
      <c r="AL31" s="89"/>
      <c r="AM31" s="11"/>
    </row>
    <row r="32" spans="1:39">
      <c r="A32" s="11"/>
      <c r="B32" s="98"/>
      <c r="C32" s="98"/>
      <c r="D32" s="99"/>
      <c r="E32" s="98" t="s">
        <v>149</v>
      </c>
      <c r="F32" s="100"/>
      <c r="G32" s="98"/>
      <c r="H32" s="89"/>
      <c r="I32" s="193"/>
      <c r="J32" s="301"/>
      <c r="K32" s="3"/>
      <c r="L32" s="3"/>
      <c r="M32" s="308">
        <f>1/P47</f>
        <v>0.19473303549303525</v>
      </c>
      <c r="N32" s="308"/>
      <c r="O32" s="308"/>
      <c r="P32" s="308"/>
      <c r="Q32" s="302">
        <v>5</v>
      </c>
      <c r="R32" s="101"/>
      <c r="S32" s="307"/>
      <c r="T32" s="101"/>
      <c r="U32" s="101"/>
      <c r="V32" s="101"/>
      <c r="W32" s="101"/>
      <c r="X32" s="101"/>
      <c r="Y32" s="101"/>
      <c r="Z32" s="101"/>
      <c r="AA32" s="101"/>
      <c r="AB32" s="101"/>
      <c r="AC32" s="101"/>
      <c r="AD32" s="101"/>
      <c r="AE32" s="101"/>
      <c r="AF32" s="101"/>
      <c r="AG32" s="101"/>
      <c r="AH32" s="89"/>
      <c r="AI32" s="89"/>
      <c r="AJ32" s="89"/>
      <c r="AK32" s="89"/>
      <c r="AL32" s="89"/>
      <c r="AM32" s="11"/>
    </row>
    <row r="33" spans="1:39">
      <c r="A33" s="11"/>
      <c r="B33" s="98"/>
      <c r="C33" s="98"/>
      <c r="D33" s="99"/>
      <c r="E33" s="98" t="str">
        <f>E31</f>
        <v>HETDLDCEH</v>
      </c>
      <c r="F33" s="100"/>
      <c r="G33" s="98"/>
      <c r="H33" s="89"/>
      <c r="I33" s="193">
        <v>2020</v>
      </c>
      <c r="J33" s="303" t="s">
        <v>228</v>
      </c>
      <c r="K33" s="89"/>
      <c r="L33" s="3">
        <v>1</v>
      </c>
      <c r="M33" s="308"/>
      <c r="N33" s="308">
        <f>1-N34</f>
        <v>0.84950479600065354</v>
      </c>
      <c r="O33" s="308"/>
      <c r="P33" s="308"/>
      <c r="Q33" s="302">
        <v>5</v>
      </c>
      <c r="R33" s="101">
        <f>HP_TechData!F7</f>
        <v>4.9020999999999999</v>
      </c>
      <c r="S33" s="307">
        <f>HP_TechData!G7</f>
        <v>1.49E-2</v>
      </c>
      <c r="T33" s="101">
        <f>HP_TechData!H7</f>
        <v>3.7250000000000001</v>
      </c>
      <c r="U33" s="101"/>
      <c r="V33" s="101"/>
      <c r="W33" s="101"/>
      <c r="X33" s="101"/>
      <c r="Y33" s="101"/>
      <c r="Z33" s="101"/>
      <c r="AA33" s="101"/>
      <c r="AB33" s="101"/>
      <c r="AC33" s="101"/>
      <c r="AD33" s="101"/>
      <c r="AE33" s="101"/>
      <c r="AF33" s="101"/>
      <c r="AG33" s="101"/>
      <c r="AH33" s="89"/>
      <c r="AI33" s="89"/>
      <c r="AJ33" s="89"/>
      <c r="AK33" s="89"/>
      <c r="AL33" s="89"/>
      <c r="AM33" s="11"/>
    </row>
    <row r="34" spans="1:39">
      <c r="A34" s="11"/>
      <c r="B34" s="89"/>
      <c r="C34" s="89"/>
      <c r="D34" s="99"/>
      <c r="E34" s="98" t="s">
        <v>149</v>
      </c>
      <c r="F34" s="100"/>
      <c r="G34" s="98"/>
      <c r="H34" s="89"/>
      <c r="I34" s="193"/>
      <c r="J34" s="301"/>
      <c r="K34" s="89"/>
      <c r="L34" s="3"/>
      <c r="M34" s="308"/>
      <c r="N34" s="308">
        <f>1/P48</f>
        <v>0.15049520399934646</v>
      </c>
      <c r="O34" s="308"/>
      <c r="P34" s="308"/>
      <c r="Q34" s="302">
        <v>5</v>
      </c>
      <c r="R34" s="89"/>
      <c r="S34" s="307"/>
      <c r="T34" s="89"/>
      <c r="U34" s="89"/>
      <c r="V34" s="89"/>
      <c r="W34" s="89"/>
      <c r="X34" s="89"/>
      <c r="Y34" s="89"/>
      <c r="Z34" s="89"/>
      <c r="AA34" s="89"/>
      <c r="AB34" s="101"/>
      <c r="AC34" s="101"/>
      <c r="AD34" s="101"/>
      <c r="AE34" s="101"/>
      <c r="AF34" s="101"/>
      <c r="AG34" s="101"/>
      <c r="AH34" s="89"/>
      <c r="AI34" s="89"/>
      <c r="AJ34" s="89"/>
      <c r="AK34" s="89"/>
      <c r="AL34" s="89"/>
      <c r="AM34" s="11"/>
    </row>
    <row r="35" spans="1:39">
      <c r="A35" s="11"/>
      <c r="B35" s="89"/>
      <c r="C35" s="89"/>
      <c r="D35" s="99"/>
      <c r="E35" s="98" t="str">
        <f>E33</f>
        <v>HETDLDCEH</v>
      </c>
      <c r="F35" s="100"/>
      <c r="G35" s="98"/>
      <c r="H35" s="89"/>
      <c r="I35" s="193">
        <v>2030</v>
      </c>
      <c r="J35" s="303" t="s">
        <v>228</v>
      </c>
      <c r="K35" s="89"/>
      <c r="L35" s="3">
        <v>1</v>
      </c>
      <c r="M35" s="308"/>
      <c r="N35" s="308"/>
      <c r="O35" s="308">
        <f>1-O36</f>
        <v>0.84950479600065354</v>
      </c>
      <c r="P35" s="308"/>
      <c r="Q35" s="302">
        <v>5</v>
      </c>
      <c r="R35" s="101">
        <f>HP_TechData!F8</f>
        <v>4.4118899999999996</v>
      </c>
      <c r="S35" s="307">
        <f>HP_TechData!G8</f>
        <v>1.49E-2</v>
      </c>
      <c r="T35" s="101">
        <f>HP_TechData!H8</f>
        <v>3.5180555555555553</v>
      </c>
      <c r="U35" s="101"/>
      <c r="V35" s="101"/>
      <c r="W35" s="101"/>
      <c r="X35" s="101"/>
      <c r="Y35" s="101"/>
      <c r="Z35" s="101"/>
      <c r="AA35" s="101"/>
      <c r="AB35" s="101"/>
      <c r="AC35" s="101"/>
      <c r="AD35" s="101"/>
      <c r="AE35" s="101"/>
      <c r="AF35" s="101"/>
      <c r="AG35" s="101"/>
      <c r="AH35" s="89"/>
      <c r="AI35" s="89"/>
      <c r="AJ35" s="89"/>
      <c r="AK35" s="89"/>
      <c r="AL35" s="89"/>
      <c r="AM35" s="11"/>
    </row>
    <row r="36" spans="1:39">
      <c r="A36" s="11"/>
      <c r="B36" s="89"/>
      <c r="C36" s="89"/>
      <c r="D36" s="99"/>
      <c r="E36" s="98" t="s">
        <v>149</v>
      </c>
      <c r="F36" s="100"/>
      <c r="G36" s="98"/>
      <c r="H36" s="89"/>
      <c r="I36" s="193"/>
      <c r="J36" s="301"/>
      <c r="K36" s="89"/>
      <c r="L36" s="3"/>
      <c r="M36" s="308"/>
      <c r="N36" s="308"/>
      <c r="O36" s="308">
        <f>1/P49</f>
        <v>0.15049520399934646</v>
      </c>
      <c r="P36" s="308"/>
      <c r="Q36" s="302">
        <v>5</v>
      </c>
      <c r="R36" s="101"/>
      <c r="S36" s="307"/>
      <c r="T36" s="101"/>
      <c r="U36" s="101"/>
      <c r="V36" s="101"/>
      <c r="X36" s="101"/>
      <c r="Y36" s="101"/>
      <c r="Z36" s="101"/>
      <c r="AA36" s="101"/>
      <c r="AB36" s="89"/>
      <c r="AC36" s="101"/>
      <c r="AD36" s="101"/>
      <c r="AE36" s="101"/>
      <c r="AF36" s="101"/>
      <c r="AG36" s="101"/>
      <c r="AH36" s="89"/>
      <c r="AI36" s="89"/>
      <c r="AJ36" s="89"/>
      <c r="AK36" s="89"/>
      <c r="AL36" s="89"/>
      <c r="AM36" s="11"/>
    </row>
    <row r="37" spans="1:39">
      <c r="A37" s="11"/>
      <c r="B37" s="89"/>
      <c r="C37" s="89"/>
      <c r="D37" s="99"/>
      <c r="E37" s="98" t="str">
        <f>E35</f>
        <v>HETDLDCEH</v>
      </c>
      <c r="F37" s="100"/>
      <c r="G37" s="98"/>
      <c r="H37" s="89"/>
      <c r="I37" s="193">
        <v>2050</v>
      </c>
      <c r="J37" s="303" t="s">
        <v>228</v>
      </c>
      <c r="K37" s="89"/>
      <c r="L37" s="3">
        <v>1</v>
      </c>
      <c r="M37" s="308"/>
      <c r="N37" s="308"/>
      <c r="O37" s="308"/>
      <c r="P37" s="308">
        <f>1-P38</f>
        <v>0.90489655806366953</v>
      </c>
      <c r="Q37" s="302">
        <v>5</v>
      </c>
      <c r="R37" s="101">
        <f>HP_TechData!F9</f>
        <v>3.970701</v>
      </c>
      <c r="S37" s="307">
        <f>HP_TechData!G9</f>
        <v>1.49E-2</v>
      </c>
      <c r="T37" s="101">
        <f>HP_TechData!H9</f>
        <v>3.3111111111111113</v>
      </c>
      <c r="U37" s="101"/>
      <c r="V37" s="101"/>
      <c r="W37" s="101"/>
      <c r="X37" s="101"/>
      <c r="Y37" s="101"/>
      <c r="Z37" s="101"/>
      <c r="AA37" s="101"/>
      <c r="AB37" s="101"/>
      <c r="AC37" s="101"/>
      <c r="AD37" s="101"/>
      <c r="AE37" s="101"/>
      <c r="AF37" s="101"/>
      <c r="AG37" s="101"/>
      <c r="AH37" s="89"/>
      <c r="AI37" s="89"/>
      <c r="AJ37" s="89"/>
      <c r="AK37" s="89"/>
      <c r="AL37" s="89"/>
      <c r="AM37" s="11"/>
    </row>
    <row r="38" spans="1:39">
      <c r="A38" s="11"/>
      <c r="B38" s="180"/>
      <c r="C38" s="180"/>
      <c r="D38" s="180"/>
      <c r="E38" s="98" t="s">
        <v>149</v>
      </c>
      <c r="F38" s="181"/>
      <c r="G38" s="180"/>
      <c r="H38" s="182"/>
      <c r="I38" s="191"/>
      <c r="J38" s="305"/>
      <c r="K38" s="183"/>
      <c r="L38" s="183"/>
      <c r="M38" s="309"/>
      <c r="N38" s="309"/>
      <c r="O38" s="309"/>
      <c r="P38" s="309">
        <f>1/P50</f>
        <v>9.5103441936330427E-2</v>
      </c>
      <c r="Q38" s="306">
        <v>5</v>
      </c>
      <c r="R38" s="183"/>
      <c r="S38" s="183"/>
      <c r="T38" s="183"/>
      <c r="U38" s="183"/>
      <c r="V38" s="183"/>
      <c r="W38" s="183"/>
      <c r="X38" s="183"/>
      <c r="Y38" s="183"/>
      <c r="Z38" s="183"/>
      <c r="AA38" s="101"/>
      <c r="AB38" s="101"/>
      <c r="AC38" s="101"/>
      <c r="AD38" s="102"/>
      <c r="AE38" s="101"/>
      <c r="AF38" s="101"/>
      <c r="AG38" s="101"/>
      <c r="AH38" s="101"/>
      <c r="AI38" s="89"/>
      <c r="AJ38" s="89"/>
      <c r="AK38" s="89"/>
      <c r="AL38" s="101"/>
      <c r="AM38" s="11"/>
    </row>
    <row r="39" spans="1:39">
      <c r="A39" s="11"/>
      <c r="B39" s="89"/>
      <c r="C39" s="89"/>
      <c r="D39" s="89"/>
      <c r="E39" s="89"/>
      <c r="F39" s="100"/>
      <c r="G39" s="98"/>
      <c r="H39" s="89"/>
      <c r="I39" s="89"/>
      <c r="J39" s="89"/>
      <c r="K39" s="89"/>
      <c r="L39" s="89"/>
      <c r="M39" s="89"/>
      <c r="N39" s="89"/>
      <c r="O39" s="89"/>
      <c r="P39" s="89"/>
      <c r="Q39" s="89"/>
      <c r="R39" s="89"/>
      <c r="S39" s="89"/>
      <c r="T39" s="89"/>
      <c r="U39" s="89"/>
      <c r="V39" s="89"/>
      <c r="X39" s="89"/>
      <c r="Y39" s="89"/>
      <c r="Z39" s="89"/>
      <c r="AA39" s="89"/>
      <c r="AB39" s="89"/>
      <c r="AC39" s="89"/>
      <c r="AD39" s="89"/>
      <c r="AE39" s="101"/>
      <c r="AF39" s="101"/>
      <c r="AG39" s="101"/>
      <c r="AH39" s="101"/>
      <c r="AI39" s="89"/>
      <c r="AJ39" s="89"/>
      <c r="AK39" s="89"/>
      <c r="AL39" s="101"/>
      <c r="AM39" s="11"/>
    </row>
    <row r="40" spans="1:39">
      <c r="A40" s="11"/>
      <c r="B40" s="89"/>
      <c r="C40" s="89"/>
      <c r="D40" s="36" t="s">
        <v>230</v>
      </c>
      <c r="E40" s="89"/>
      <c r="F40" s="100"/>
      <c r="G40" s="98"/>
      <c r="H40" s="89"/>
      <c r="I40" s="89"/>
      <c r="J40" s="89"/>
      <c r="K40" s="89"/>
      <c r="L40" s="89"/>
      <c r="M40" s="89"/>
      <c r="N40" s="89"/>
      <c r="O40" s="89"/>
      <c r="P40" s="89"/>
      <c r="Q40" s="89"/>
      <c r="R40" s="89"/>
      <c r="S40" s="89"/>
      <c r="T40" s="89"/>
      <c r="U40" s="89"/>
      <c r="V40" s="89"/>
      <c r="W40" s="36" t="s">
        <v>165</v>
      </c>
      <c r="X40" s="89"/>
      <c r="Y40" s="89"/>
      <c r="Z40" s="89"/>
      <c r="AA40" s="89"/>
      <c r="AB40" s="89"/>
      <c r="AC40" s="89"/>
      <c r="AD40" s="89"/>
      <c r="AE40" s="101"/>
      <c r="AF40" s="101"/>
      <c r="AG40" s="101"/>
      <c r="AH40" s="101"/>
      <c r="AI40" s="89"/>
      <c r="AJ40" s="89"/>
      <c r="AK40" s="89"/>
      <c r="AL40" s="101"/>
      <c r="AM40" s="11"/>
    </row>
    <row r="41" spans="1:39">
      <c r="A41" s="11"/>
      <c r="B41" s="89"/>
      <c r="C41" s="89"/>
      <c r="D41" s="89"/>
      <c r="E41" s="89"/>
      <c r="F41" s="100"/>
      <c r="G41" s="98"/>
      <c r="H41" s="89"/>
      <c r="I41" s="89"/>
      <c r="J41" s="89"/>
      <c r="K41" s="89"/>
      <c r="L41" s="89"/>
      <c r="M41" s="89"/>
      <c r="N41" s="89"/>
      <c r="O41" s="89"/>
      <c r="P41" s="89"/>
      <c r="Q41" s="89"/>
      <c r="R41" s="89"/>
      <c r="S41" s="89"/>
      <c r="T41" s="89"/>
      <c r="U41" s="89"/>
      <c r="V41" s="89"/>
      <c r="W41" s="89"/>
      <c r="X41" s="89"/>
      <c r="Y41" s="89"/>
      <c r="Z41" s="89"/>
      <c r="AA41" s="89"/>
      <c r="AB41" s="89"/>
      <c r="AC41" s="89"/>
      <c r="AD41" s="89"/>
      <c r="AE41" s="101"/>
      <c r="AF41" s="101"/>
      <c r="AG41" s="101"/>
      <c r="AH41" s="101"/>
      <c r="AI41" s="89"/>
      <c r="AJ41" s="89"/>
      <c r="AK41" s="89"/>
      <c r="AL41" s="101"/>
      <c r="AM41" s="11"/>
    </row>
    <row r="42" spans="1:39">
      <c r="A42" s="11"/>
      <c r="B42" s="98"/>
      <c r="C42" s="98"/>
      <c r="D42" s="98"/>
      <c r="E42" s="98"/>
      <c r="F42" s="100"/>
      <c r="G42" s="98"/>
      <c r="H42" s="89"/>
      <c r="I42" s="89"/>
      <c r="J42" s="89"/>
      <c r="K42" s="89"/>
      <c r="L42" s="89"/>
      <c r="M42" s="89"/>
      <c r="N42" s="89"/>
      <c r="O42" s="89"/>
      <c r="P42" s="89"/>
      <c r="Q42" s="89"/>
      <c r="R42" s="89"/>
      <c r="S42" s="89"/>
      <c r="T42" s="89"/>
      <c r="U42" s="89"/>
      <c r="V42" s="89"/>
      <c r="W42" s="89"/>
      <c r="X42" s="89"/>
      <c r="Y42" s="89"/>
      <c r="Z42" s="89"/>
      <c r="AA42" s="89"/>
      <c r="AB42" s="89"/>
      <c r="AC42" s="89"/>
      <c r="AD42" s="89"/>
      <c r="AE42" s="101"/>
      <c r="AF42" s="101"/>
      <c r="AG42" s="101"/>
      <c r="AH42" s="101"/>
      <c r="AI42" s="89"/>
      <c r="AJ42" s="89"/>
      <c r="AK42" s="89"/>
      <c r="AL42" s="101"/>
      <c r="AM42" s="11"/>
    </row>
    <row r="43" spans="1:39">
      <c r="A43" s="11"/>
      <c r="B43" s="103"/>
      <c r="C43" s="89"/>
      <c r="D43" s="89"/>
      <c r="E43" s="89"/>
      <c r="F43" s="100"/>
      <c r="G43" s="98"/>
      <c r="H43" s="89"/>
      <c r="I43" s="89"/>
      <c r="J43" s="89"/>
      <c r="K43" s="89"/>
      <c r="L43" s="89"/>
      <c r="M43" s="89"/>
      <c r="O43" s="312" t="s">
        <v>981</v>
      </c>
      <c r="P43" s="89"/>
      <c r="Q43" s="89"/>
      <c r="R43" s="89"/>
      <c r="S43" s="89"/>
      <c r="T43" s="89"/>
      <c r="U43" s="89"/>
      <c r="V43" s="89"/>
      <c r="W43" s="89"/>
      <c r="X43" s="89"/>
      <c r="Y43" s="89"/>
      <c r="Z43" s="89"/>
      <c r="AA43" s="89"/>
      <c r="AB43" s="89"/>
      <c r="AC43" s="89"/>
      <c r="AD43" s="89"/>
      <c r="AE43" s="101"/>
      <c r="AF43" s="101"/>
      <c r="AG43" s="101"/>
      <c r="AH43" s="101"/>
      <c r="AI43" s="89"/>
      <c r="AJ43" s="89"/>
      <c r="AK43" s="89"/>
      <c r="AL43" s="101"/>
      <c r="AM43" s="11"/>
    </row>
    <row r="44" spans="1:39">
      <c r="A44" s="11"/>
      <c r="B44" s="104"/>
      <c r="C44" s="89"/>
      <c r="D44" s="5" t="s">
        <v>163</v>
      </c>
      <c r="I44" s="89"/>
      <c r="J44" s="89"/>
      <c r="K44" s="89"/>
      <c r="L44" s="89"/>
      <c r="M44" s="89"/>
      <c r="O44" s="81" t="s">
        <v>979</v>
      </c>
      <c r="P44" s="81"/>
      <c r="Q44" s="81"/>
      <c r="R44" s="81"/>
      <c r="S44" s="89"/>
      <c r="T44" s="89"/>
      <c r="U44" s="89"/>
      <c r="V44" s="89"/>
      <c r="W44" s="89"/>
      <c r="X44" s="89"/>
      <c r="Y44" s="89"/>
      <c r="Z44" s="89"/>
      <c r="AA44" s="89"/>
      <c r="AB44" s="89"/>
      <c r="AC44" s="89"/>
      <c r="AD44" s="89"/>
      <c r="AE44" s="101"/>
      <c r="AF44" s="101"/>
      <c r="AG44" s="101"/>
      <c r="AH44" s="101"/>
      <c r="AI44" s="89"/>
      <c r="AJ44" s="89"/>
      <c r="AK44" s="89"/>
      <c r="AL44" s="101"/>
      <c r="AM44" s="11"/>
    </row>
    <row r="45" spans="1:39">
      <c r="A45" s="11"/>
      <c r="B45" s="105"/>
      <c r="C45" s="89"/>
      <c r="I45" s="89"/>
      <c r="J45" s="89"/>
      <c r="K45" s="89"/>
      <c r="L45" s="89"/>
      <c r="M45" s="89"/>
      <c r="N45" s="194"/>
      <c r="O45" s="297" t="s">
        <v>180</v>
      </c>
      <c r="P45" s="297" t="s">
        <v>180</v>
      </c>
      <c r="Q45" s="298" t="s">
        <v>179</v>
      </c>
      <c r="R45" s="298" t="s">
        <v>179</v>
      </c>
      <c r="S45" s="89"/>
      <c r="T45" s="89"/>
      <c r="U45" s="89"/>
      <c r="V45" s="89"/>
      <c r="W45" s="89"/>
      <c r="X45" s="89"/>
      <c r="Y45" s="89"/>
      <c r="Z45" s="89"/>
      <c r="AA45" s="89"/>
      <c r="AB45" s="89"/>
      <c r="AC45" s="89"/>
      <c r="AD45" s="89"/>
      <c r="AE45" s="101"/>
      <c r="AF45" s="101"/>
      <c r="AG45" s="101"/>
      <c r="AH45" s="101"/>
      <c r="AI45" s="89"/>
      <c r="AJ45" s="89"/>
      <c r="AK45" s="89"/>
      <c r="AL45" s="101"/>
      <c r="AM45" s="11"/>
    </row>
    <row r="46" spans="1:39">
      <c r="A46" s="11"/>
      <c r="B46" s="11"/>
      <c r="C46" s="341" t="s">
        <v>985</v>
      </c>
      <c r="D46" s="34" t="s">
        <v>149</v>
      </c>
      <c r="E46" s="34" t="s">
        <v>126</v>
      </c>
      <c r="F46" s="34" t="s">
        <v>157</v>
      </c>
      <c r="G46" s="34" t="s">
        <v>121</v>
      </c>
      <c r="H46" s="34" t="s">
        <v>152</v>
      </c>
      <c r="I46" s="11"/>
      <c r="J46" s="11"/>
      <c r="K46" s="11"/>
      <c r="L46" s="11"/>
      <c r="M46" s="11"/>
      <c r="N46" s="274"/>
      <c r="O46" s="298" t="s">
        <v>322</v>
      </c>
      <c r="P46" s="298" t="s">
        <v>298</v>
      </c>
      <c r="Q46" s="298" t="s">
        <v>322</v>
      </c>
      <c r="R46" s="298" t="s">
        <v>298</v>
      </c>
      <c r="S46" s="11"/>
      <c r="T46" s="11"/>
      <c r="U46" s="11"/>
      <c r="V46" s="11"/>
      <c r="W46" s="11"/>
      <c r="X46" s="11"/>
      <c r="Y46" s="11"/>
      <c r="Z46" s="11"/>
      <c r="AI46" s="11"/>
      <c r="AJ46" s="11"/>
      <c r="AK46" s="11"/>
      <c r="AL46" s="11"/>
      <c r="AM46" s="11"/>
    </row>
    <row r="47" spans="1:39">
      <c r="A47" s="11"/>
      <c r="B47" s="11"/>
      <c r="C47" s="341"/>
      <c r="D47" s="35" t="s">
        <v>161</v>
      </c>
      <c r="E47" s="35" t="s">
        <v>162</v>
      </c>
      <c r="F47" s="35" t="s">
        <v>164</v>
      </c>
      <c r="G47" s="35" t="s">
        <v>162</v>
      </c>
      <c r="H47" s="35" t="s">
        <v>164</v>
      </c>
      <c r="I47" s="11"/>
      <c r="J47" s="11"/>
      <c r="K47" s="11"/>
      <c r="L47" s="11"/>
      <c r="M47" s="11"/>
      <c r="N47" s="194">
        <v>2015</v>
      </c>
      <c r="O47" s="239">
        <f>AVERAGE('COP DH_LDC'!AY59:AY62)</f>
        <v>4.6674138507559979</v>
      </c>
      <c r="P47" s="239">
        <f>AVERAGE('COP DH_LDC'!AZ59:AZ62)</f>
        <v>5.1352355159880698</v>
      </c>
      <c r="Q47" s="239">
        <f>AVERAGE('COP DH_LDC'!BA59:BA62)</f>
        <v>5.6187085003093955</v>
      </c>
      <c r="R47" s="239">
        <f>AVERAGE('COP DH_LDC'!BB59:BB62)</f>
        <v>5.9557725657319303</v>
      </c>
      <c r="S47" s="11"/>
      <c r="T47" s="11"/>
      <c r="U47" s="11"/>
      <c r="V47" s="11"/>
      <c r="W47" s="11"/>
      <c r="X47" s="11"/>
      <c r="Y47" s="11"/>
      <c r="Z47" s="11"/>
      <c r="AI47" s="11"/>
      <c r="AJ47" s="11"/>
      <c r="AK47" s="11"/>
      <c r="AL47" s="11"/>
      <c r="AM47" s="11"/>
    </row>
    <row r="48" spans="1:39">
      <c r="A48" s="11"/>
      <c r="B48" s="11"/>
      <c r="C48" s="341"/>
      <c r="D48" s="11"/>
      <c r="E48" s="11"/>
      <c r="F48" s="11"/>
      <c r="G48" s="11"/>
      <c r="H48" s="11"/>
      <c r="I48" s="11"/>
      <c r="J48" t="s">
        <v>149</v>
      </c>
      <c r="K48" s="11"/>
      <c r="L48" s="11"/>
      <c r="M48" s="11"/>
      <c r="N48" s="194">
        <v>2020</v>
      </c>
      <c r="O48" s="239">
        <f>AVERAGE('COP DH_LDC'!AY63:AY66)</f>
        <v>6.6447300207941682</v>
      </c>
      <c r="P48" s="239">
        <f>AVERAGE('COP DH_LDC'!AZ63:AZ66)</f>
        <v>6.6447300207941682</v>
      </c>
      <c r="Q48" s="239">
        <f>AVERAGE('COP DH_LDC'!BA63:BA66)</f>
        <v>6.6447300207941682</v>
      </c>
      <c r="R48" s="239">
        <f>AVERAGE('COP DH_LDC'!BB63:BB66)</f>
        <v>6.6447300207941682</v>
      </c>
      <c r="S48" s="11"/>
      <c r="T48" s="11"/>
      <c r="U48" s="11"/>
      <c r="V48" s="11"/>
      <c r="W48" s="11"/>
      <c r="X48" s="11"/>
      <c r="Y48" s="11"/>
      <c r="Z48" s="11"/>
      <c r="AI48" s="11"/>
      <c r="AJ48" s="11"/>
      <c r="AK48" s="11"/>
      <c r="AL48" s="11"/>
      <c r="AM48" s="11"/>
    </row>
    <row r="49" spans="3:18">
      <c r="C49" s="342" t="s">
        <v>986</v>
      </c>
      <c r="D49" s="34" t="s">
        <v>149</v>
      </c>
      <c r="E49" s="34" t="str">
        <f>B8</f>
        <v>FT-LDCCSELC</v>
      </c>
      <c r="F49" s="34" t="str">
        <f>G8</f>
        <v>LDCCSELC</v>
      </c>
      <c r="G49" s="34" t="str">
        <f>B9</f>
        <v>LDCFC</v>
      </c>
      <c r="H49" s="34" t="str">
        <f>H11</f>
        <v>LDCLTHC</v>
      </c>
      <c r="I49" s="34" t="str">
        <f>B15</f>
        <v>EXHLDCHXC</v>
      </c>
      <c r="J49" s="34" t="str">
        <f>G15</f>
        <v>HETCLDCEH</v>
      </c>
      <c r="K49" s="34" t="str">
        <f>B23</f>
        <v>EXHLDCHPC</v>
      </c>
      <c r="L49" s="34" t="str">
        <f>G23</f>
        <v>HETC</v>
      </c>
      <c r="N49" s="194">
        <v>2030</v>
      </c>
      <c r="O49" s="239">
        <f>AVERAGE('COP DH_LDC'!AY67:AY70)</f>
        <v>6.6447300207941682</v>
      </c>
      <c r="P49" s="239">
        <f>AVERAGE('COP DH_LDC'!AZ67:AZ70)</f>
        <v>6.6447300207941682</v>
      </c>
      <c r="Q49" s="239">
        <f>AVERAGE('COP DH_LDC'!BA67:BA70)</f>
        <v>6.6447300207941682</v>
      </c>
      <c r="R49" s="239">
        <f>AVERAGE('COP DH_LDC'!BB67:BB70)</f>
        <v>6.6447300207941682</v>
      </c>
    </row>
    <row r="50" spans="3:18">
      <c r="D50" s="35" t="s">
        <v>161</v>
      </c>
      <c r="E50" s="35" t="s">
        <v>162</v>
      </c>
      <c r="F50" s="35" t="s">
        <v>164</v>
      </c>
      <c r="G50" s="35" t="s">
        <v>162</v>
      </c>
      <c r="H50" s="35" t="s">
        <v>164</v>
      </c>
      <c r="I50" s="35" t="s">
        <v>162</v>
      </c>
      <c r="J50" s="35" t="s">
        <v>164</v>
      </c>
      <c r="K50" s="35" t="s">
        <v>162</v>
      </c>
      <c r="L50" s="35" t="s">
        <v>164</v>
      </c>
      <c r="N50" s="194">
        <v>2050</v>
      </c>
      <c r="O50" s="239">
        <f>AVERAGE('COP DH_LDC'!AY71:AY74)</f>
        <v>10.514866545728987</v>
      </c>
      <c r="P50" s="239">
        <f>AVERAGE('COP DH_LDC'!AZ71:AZ74)</f>
        <v>10.514866545728987</v>
      </c>
      <c r="Q50" s="239">
        <f>AVERAGE('COP DH_LDC'!BA71:BA74)</f>
        <v>10.514866545728987</v>
      </c>
      <c r="R50" s="239">
        <f>AVERAGE('COP DH_LDC'!BB71:BB74)</f>
        <v>10.514866545728987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4C219-A64F-4ABF-A6A8-E4CE22888938}">
  <sheetPr>
    <tabColor rgb="FF92D050"/>
  </sheetPr>
  <dimension ref="B2:AH108"/>
  <sheetViews>
    <sheetView zoomScale="85" zoomScaleNormal="85" workbookViewId="0">
      <selection activeCell="O4" sqref="O4"/>
    </sheetView>
  </sheetViews>
  <sheetFormatPr defaultRowHeight="14.4"/>
  <cols>
    <col min="2" max="2" width="11.33203125" customWidth="1"/>
    <col min="3" max="3" width="44" bestFit="1" customWidth="1"/>
    <col min="4" max="4" width="10.6640625" bestFit="1" customWidth="1"/>
    <col min="5" max="5" width="8.6640625" bestFit="1" customWidth="1"/>
    <col min="7" max="8" width="8.6640625" customWidth="1"/>
    <col min="15" max="15" width="8.33203125" customWidth="1"/>
    <col min="17" max="17" width="20.88671875" customWidth="1"/>
  </cols>
  <sheetData>
    <row r="2" spans="2:17">
      <c r="B2" s="37" t="s">
        <v>87</v>
      </c>
      <c r="C2" s="37"/>
      <c r="D2" s="38"/>
      <c r="E2" s="20"/>
      <c r="F2" s="20"/>
      <c r="P2" s="3"/>
      <c r="Q2" s="3"/>
    </row>
    <row r="3" spans="2:17" ht="27.6">
      <c r="B3" s="39" t="s">
        <v>65</v>
      </c>
      <c r="C3" s="39" t="s">
        <v>166</v>
      </c>
      <c r="D3" s="40" t="s">
        <v>146</v>
      </c>
      <c r="E3" s="41" t="s">
        <v>167</v>
      </c>
      <c r="F3" s="41" t="s">
        <v>168</v>
      </c>
      <c r="G3" s="41" t="s">
        <v>169</v>
      </c>
      <c r="H3" s="41" t="s">
        <v>170</v>
      </c>
      <c r="I3" s="41" t="s">
        <v>171</v>
      </c>
      <c r="J3" s="41" t="s">
        <v>172</v>
      </c>
      <c r="K3" s="41" t="s">
        <v>173</v>
      </c>
      <c r="L3" s="41" t="s">
        <v>174</v>
      </c>
      <c r="M3" s="41" t="s">
        <v>175</v>
      </c>
      <c r="N3" s="41" t="s">
        <v>176</v>
      </c>
      <c r="O3" s="41" t="s">
        <v>988</v>
      </c>
      <c r="P3" s="61"/>
      <c r="Q3" s="61"/>
    </row>
    <row r="4" spans="2:17">
      <c r="B4" s="23" t="s">
        <v>152</v>
      </c>
      <c r="C4" s="23" t="s">
        <v>153</v>
      </c>
      <c r="D4" s="23" t="s">
        <v>70</v>
      </c>
      <c r="P4" s="3"/>
      <c r="Q4" s="3"/>
    </row>
    <row r="5" spans="2:17">
      <c r="B5" s="23" t="s">
        <v>154</v>
      </c>
      <c r="C5" s="23" t="s">
        <v>155</v>
      </c>
      <c r="D5" s="23" t="s">
        <v>70</v>
      </c>
      <c r="P5" s="3"/>
      <c r="Q5" s="3"/>
    </row>
    <row r="6" spans="2:17">
      <c r="E6" s="36" t="s">
        <v>982</v>
      </c>
    </row>
    <row r="7" spans="2:17">
      <c r="E7" s="36" t="s">
        <v>983</v>
      </c>
    </row>
    <row r="100" spans="2:34">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2:34">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2:34">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2:34">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2:34">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2:34">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2:34">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row>
    <row r="107" spans="2:34">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row>
    <row r="108" spans="2:34">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7C996-8C54-4152-90D6-D29E7E7CFCCC}">
  <dimension ref="B1:P35"/>
  <sheetViews>
    <sheetView zoomScale="85" zoomScaleNormal="85" workbookViewId="0">
      <selection activeCell="H6" sqref="H6"/>
    </sheetView>
  </sheetViews>
  <sheetFormatPr defaultColWidth="9.109375" defaultRowHeight="14.4"/>
  <cols>
    <col min="1" max="1" width="9.109375" style="315"/>
    <col min="2" max="2" width="18.88671875" style="315" customWidth="1"/>
    <col min="3" max="3" width="5.44140625" style="315" bestFit="1" customWidth="1"/>
    <col min="4" max="4" width="8.88671875" style="315" customWidth="1"/>
    <col min="5" max="5" width="12.33203125" style="315" customWidth="1"/>
    <col min="6" max="6" width="12.33203125" style="315" bestFit="1" customWidth="1"/>
    <col min="7" max="7" width="15" style="315" bestFit="1" customWidth="1"/>
    <col min="8" max="8" width="14.109375" style="315" customWidth="1"/>
    <col min="9" max="9" width="18.6640625" style="315" customWidth="1"/>
    <col min="10" max="10" width="18.33203125" style="315" bestFit="1" customWidth="1"/>
    <col min="11" max="11" width="10.109375" style="315" customWidth="1"/>
    <col min="12" max="16384" width="9.109375" style="315"/>
  </cols>
  <sheetData>
    <row r="1" spans="2:16" ht="21">
      <c r="B1" s="351" t="s">
        <v>980</v>
      </c>
      <c r="C1" s="351"/>
      <c r="D1" s="351"/>
      <c r="E1" s="351"/>
      <c r="F1" s="351"/>
      <c r="G1" s="351"/>
      <c r="H1" s="351"/>
    </row>
    <row r="3" spans="2:16" ht="28.8">
      <c r="B3" s="313" t="s">
        <v>231</v>
      </c>
      <c r="C3" s="313" t="s">
        <v>132</v>
      </c>
      <c r="D3" s="313" t="s">
        <v>37</v>
      </c>
      <c r="E3" s="313" t="s">
        <v>232</v>
      </c>
      <c r="F3" s="313" t="s">
        <v>233</v>
      </c>
      <c r="G3" s="314" t="s">
        <v>39</v>
      </c>
      <c r="H3" s="314" t="s">
        <v>40</v>
      </c>
      <c r="I3" s="314" t="s">
        <v>41</v>
      </c>
      <c r="J3" s="314" t="s">
        <v>42</v>
      </c>
      <c r="K3" s="314" t="s">
        <v>43</v>
      </c>
      <c r="L3" s="314" t="s">
        <v>234</v>
      </c>
      <c r="M3" s="314" t="s">
        <v>38</v>
      </c>
    </row>
    <row r="4" spans="2:16" ht="72">
      <c r="B4" s="316" t="s">
        <v>235</v>
      </c>
      <c r="C4" s="316"/>
      <c r="D4" s="316"/>
      <c r="E4" s="316" t="s">
        <v>236</v>
      </c>
      <c r="F4" s="316" t="s">
        <v>237</v>
      </c>
      <c r="G4" s="316" t="s">
        <v>238</v>
      </c>
      <c r="H4" s="316" t="s">
        <v>239</v>
      </c>
      <c r="I4" s="316" t="s">
        <v>240</v>
      </c>
      <c r="J4" s="316" t="s">
        <v>241</v>
      </c>
      <c r="K4" s="316" t="s">
        <v>242</v>
      </c>
      <c r="L4" s="316" t="s">
        <v>243</v>
      </c>
      <c r="M4" s="316" t="s">
        <v>244</v>
      </c>
      <c r="O4" s="352" t="s">
        <v>252</v>
      </c>
      <c r="P4" s="353"/>
    </row>
    <row r="5" spans="2:16" ht="15" thickBot="1">
      <c r="B5" s="317"/>
      <c r="C5" s="317"/>
      <c r="D5" s="317"/>
      <c r="E5" s="317"/>
      <c r="F5" s="317" t="s">
        <v>34</v>
      </c>
      <c r="G5" s="317" t="s">
        <v>118</v>
      </c>
      <c r="H5" s="317" t="s">
        <v>118</v>
      </c>
      <c r="I5" s="317" t="s">
        <v>119</v>
      </c>
      <c r="J5" s="317" t="s">
        <v>44</v>
      </c>
      <c r="K5" s="317" t="s">
        <v>44</v>
      </c>
      <c r="L5" s="317"/>
      <c r="M5" s="317" t="s">
        <v>148</v>
      </c>
      <c r="O5" s="135" t="s">
        <v>245</v>
      </c>
      <c r="P5" s="136">
        <v>7.45</v>
      </c>
    </row>
    <row r="6" spans="2:16">
      <c r="B6" s="318">
        <v>40</v>
      </c>
      <c r="C6" s="318">
        <v>2015</v>
      </c>
      <c r="D6" s="318">
        <f>C20/100</f>
        <v>1</v>
      </c>
      <c r="E6" s="319"/>
      <c r="F6" s="130">
        <f>C17</f>
        <v>250</v>
      </c>
      <c r="G6" s="319">
        <f>C29*$P$5</f>
        <v>0.52150000000000007</v>
      </c>
      <c r="H6" s="315">
        <f>(C34*$P$5/1000000)*1/(C17/1000)</f>
        <v>3.7249999999999998E-2</v>
      </c>
      <c r="I6" s="315">
        <f>C35</f>
        <v>0</v>
      </c>
      <c r="J6" s="131">
        <v>3.1536000000000002E-2</v>
      </c>
      <c r="K6" s="132">
        <v>1</v>
      </c>
      <c r="L6" s="131">
        <v>1</v>
      </c>
      <c r="M6" s="315">
        <f>C21</f>
        <v>20</v>
      </c>
    </row>
    <row r="7" spans="2:16">
      <c r="B7" s="318"/>
      <c r="C7" s="318">
        <v>2020</v>
      </c>
      <c r="D7" s="318">
        <f>D20/100</f>
        <v>1</v>
      </c>
      <c r="E7" s="319"/>
      <c r="F7" s="130">
        <f>D17</f>
        <v>250</v>
      </c>
      <c r="G7" s="319">
        <f>D29*$P$5</f>
        <v>0.52150000000000007</v>
      </c>
      <c r="H7" s="315">
        <f>(D34*$P$5/1000000)*1/(D17/1000)</f>
        <v>3.7249999999999998E-2</v>
      </c>
      <c r="I7" s="315">
        <f>D35</f>
        <v>0</v>
      </c>
      <c r="M7" s="315">
        <f>D21</f>
        <v>20</v>
      </c>
    </row>
    <row r="8" spans="2:16">
      <c r="B8" s="318"/>
      <c r="C8" s="318">
        <v>2030</v>
      </c>
      <c r="D8" s="318">
        <f>E20/100</f>
        <v>1</v>
      </c>
      <c r="E8" s="319"/>
      <c r="F8" s="130">
        <f>E17</f>
        <v>250</v>
      </c>
      <c r="G8" s="319">
        <f>E29*$P$5</f>
        <v>0.52150000000000007</v>
      </c>
      <c r="H8" s="315">
        <f>(E34*$P$5/1000000)*1/(E17/1000)</f>
        <v>3.7249999999999998E-2</v>
      </c>
      <c r="I8" s="315">
        <f>E35</f>
        <v>0</v>
      </c>
      <c r="M8" s="315">
        <f>E21</f>
        <v>20</v>
      </c>
    </row>
    <row r="9" spans="2:16">
      <c r="B9" s="318"/>
      <c r="C9" s="318">
        <v>2050</v>
      </c>
      <c r="D9" s="318">
        <f>F20/100</f>
        <v>1</v>
      </c>
      <c r="E9" s="319"/>
      <c r="F9" s="130">
        <f>F17</f>
        <v>250</v>
      </c>
      <c r="G9" s="319">
        <f>F29*$P$5</f>
        <v>0.52150000000000007</v>
      </c>
      <c r="H9" s="315">
        <f>(F34*$P$5/1000000)*1/(F17/1000)</f>
        <v>3.7249999999999998E-2</v>
      </c>
      <c r="I9" s="315">
        <f>F35</f>
        <v>0</v>
      </c>
      <c r="M9" s="315">
        <f>F21</f>
        <v>20</v>
      </c>
    </row>
    <row r="11" spans="2:16">
      <c r="B11" s="315" t="s">
        <v>246</v>
      </c>
    </row>
    <row r="12" spans="2:16" ht="15" thickBot="1"/>
    <row r="13" spans="2:16">
      <c r="B13" s="343" t="s">
        <v>0</v>
      </c>
      <c r="C13" s="345" t="s">
        <v>28</v>
      </c>
      <c r="D13" s="346"/>
      <c r="E13" s="346"/>
      <c r="F13" s="346"/>
      <c r="G13" s="346"/>
      <c r="H13" s="347"/>
    </row>
    <row r="14" spans="2:16" ht="15" thickBot="1">
      <c r="B14" s="344"/>
      <c r="C14" s="348" t="s">
        <v>27</v>
      </c>
      <c r="D14" s="349"/>
      <c r="E14" s="349"/>
      <c r="F14" s="349"/>
      <c r="G14" s="349"/>
      <c r="H14" s="350"/>
    </row>
    <row r="15" spans="2:16" ht="15" thickBot="1">
      <c r="B15" s="320"/>
      <c r="C15" s="321">
        <v>2015</v>
      </c>
      <c r="D15" s="321">
        <v>2020</v>
      </c>
      <c r="E15" s="321">
        <v>2030</v>
      </c>
      <c r="F15" s="321">
        <v>2050</v>
      </c>
      <c r="G15" s="321" t="s">
        <v>1</v>
      </c>
      <c r="H15" s="321" t="s">
        <v>2</v>
      </c>
    </row>
    <row r="16" spans="2:16" ht="15" thickBot="1">
      <c r="B16" s="322" t="s">
        <v>3</v>
      </c>
      <c r="C16" s="323"/>
      <c r="D16" s="323"/>
      <c r="E16" s="323"/>
      <c r="F16" s="323"/>
      <c r="G16" s="323"/>
      <c r="H16" s="324"/>
    </row>
    <row r="17" spans="2:8" ht="24.6" thickBot="1">
      <c r="B17" s="320" t="s">
        <v>4</v>
      </c>
      <c r="C17" s="321">
        <v>250</v>
      </c>
      <c r="D17" s="321">
        <v>250</v>
      </c>
      <c r="E17" s="321">
        <v>250</v>
      </c>
      <c r="F17" s="321">
        <v>250</v>
      </c>
      <c r="G17" s="321" t="s">
        <v>5</v>
      </c>
      <c r="H17" s="321"/>
    </row>
    <row r="18" spans="2:8" ht="36" thickBot="1">
      <c r="B18" s="320" t="s">
        <v>6</v>
      </c>
      <c r="C18" s="321">
        <v>100</v>
      </c>
      <c r="D18" s="321">
        <v>100</v>
      </c>
      <c r="E18" s="321">
        <v>100</v>
      </c>
      <c r="F18" s="321">
        <v>100</v>
      </c>
      <c r="G18" s="321"/>
      <c r="H18" s="321"/>
    </row>
    <row r="19" spans="2:8" ht="36" thickBot="1">
      <c r="B19" s="320" t="s">
        <v>7</v>
      </c>
      <c r="C19" s="321">
        <v>100</v>
      </c>
      <c r="D19" s="321">
        <v>100</v>
      </c>
      <c r="E19" s="321">
        <v>100</v>
      </c>
      <c r="F19" s="321">
        <v>100</v>
      </c>
      <c r="G19" s="321"/>
      <c r="H19" s="321"/>
    </row>
    <row r="20" spans="2:8" ht="24.6" thickBot="1">
      <c r="B20" s="320" t="s">
        <v>8</v>
      </c>
      <c r="C20" s="321">
        <v>100</v>
      </c>
      <c r="D20" s="321">
        <v>100</v>
      </c>
      <c r="E20" s="321">
        <v>100</v>
      </c>
      <c r="F20" s="321">
        <v>100</v>
      </c>
      <c r="G20" s="321" t="s">
        <v>29</v>
      </c>
      <c r="H20" s="321"/>
    </row>
    <row r="21" spans="2:8" ht="24.6" thickBot="1">
      <c r="B21" s="320" t="s">
        <v>9</v>
      </c>
      <c r="C21" s="321">
        <v>20</v>
      </c>
      <c r="D21" s="321">
        <v>20</v>
      </c>
      <c r="E21" s="321">
        <v>20</v>
      </c>
      <c r="F21" s="321">
        <v>20</v>
      </c>
      <c r="G21" s="321"/>
      <c r="H21" s="321"/>
    </row>
    <row r="22" spans="2:8" ht="15" thickBot="1">
      <c r="B22" s="322" t="s">
        <v>10</v>
      </c>
      <c r="C22" s="323"/>
      <c r="D22" s="323"/>
      <c r="E22" s="323"/>
      <c r="F22" s="323"/>
      <c r="G22" s="323"/>
      <c r="H22" s="324"/>
    </row>
    <row r="23" spans="2:8" ht="15.6" thickBot="1">
      <c r="B23" s="320" t="s">
        <v>247</v>
      </c>
      <c r="C23" s="321" t="s">
        <v>25</v>
      </c>
      <c r="D23" s="321" t="s">
        <v>25</v>
      </c>
      <c r="E23" s="321" t="s">
        <v>25</v>
      </c>
      <c r="F23" s="321" t="s">
        <v>25</v>
      </c>
      <c r="G23" s="321"/>
      <c r="H23" s="321"/>
    </row>
    <row r="24" spans="2:8" ht="15.6" thickBot="1">
      <c r="B24" s="320" t="s">
        <v>248</v>
      </c>
      <c r="C24" s="321" t="s">
        <v>25</v>
      </c>
      <c r="D24" s="321" t="s">
        <v>25</v>
      </c>
      <c r="E24" s="321" t="s">
        <v>25</v>
      </c>
      <c r="F24" s="321" t="s">
        <v>25</v>
      </c>
      <c r="G24" s="321"/>
      <c r="H24" s="321"/>
    </row>
    <row r="25" spans="2:8" ht="15.6" thickBot="1">
      <c r="B25" s="320" t="s">
        <v>249</v>
      </c>
      <c r="C25" s="321" t="s">
        <v>25</v>
      </c>
      <c r="D25" s="321" t="s">
        <v>25</v>
      </c>
      <c r="E25" s="321" t="s">
        <v>25</v>
      </c>
      <c r="F25" s="321" t="s">
        <v>25</v>
      </c>
      <c r="G25" s="321"/>
      <c r="H25" s="321"/>
    </row>
    <row r="26" spans="2:8" ht="15.6" thickBot="1">
      <c r="B26" s="320" t="s">
        <v>250</v>
      </c>
      <c r="C26" s="321" t="s">
        <v>25</v>
      </c>
      <c r="D26" s="321" t="s">
        <v>25</v>
      </c>
      <c r="E26" s="321" t="s">
        <v>25</v>
      </c>
      <c r="F26" s="321" t="s">
        <v>25</v>
      </c>
      <c r="G26" s="321"/>
      <c r="H26" s="321"/>
    </row>
    <row r="27" spans="2:8" ht="15" thickBot="1">
      <c r="B27" s="320" t="s">
        <v>12</v>
      </c>
      <c r="C27" s="321" t="s">
        <v>25</v>
      </c>
      <c r="D27" s="321" t="s">
        <v>25</v>
      </c>
      <c r="E27" s="321" t="s">
        <v>25</v>
      </c>
      <c r="F27" s="321" t="s">
        <v>25</v>
      </c>
      <c r="G27" s="321"/>
      <c r="H27" s="321"/>
    </row>
    <row r="28" spans="2:8" ht="15" thickBot="1">
      <c r="B28" s="322" t="s">
        <v>14</v>
      </c>
      <c r="C28" s="323"/>
      <c r="D28" s="323"/>
      <c r="E28" s="323"/>
      <c r="F28" s="323"/>
      <c r="G28" s="323"/>
      <c r="H28" s="324"/>
    </row>
    <row r="29" spans="2:8" ht="24.6" thickBot="1">
      <c r="B29" s="320" t="s">
        <v>15</v>
      </c>
      <c r="C29" s="321">
        <v>7.0000000000000007E-2</v>
      </c>
      <c r="D29" s="321">
        <v>7.0000000000000007E-2</v>
      </c>
      <c r="E29" s="321">
        <v>7.0000000000000007E-2</v>
      </c>
      <c r="F29" s="321">
        <v>7.0000000000000007E-2</v>
      </c>
      <c r="G29" s="321" t="s">
        <v>24</v>
      </c>
      <c r="H29" s="321" t="s">
        <v>31</v>
      </c>
    </row>
    <row r="30" spans="2:8" ht="24">
      <c r="B30" s="325" t="s">
        <v>16</v>
      </c>
      <c r="C30" s="326"/>
      <c r="D30" s="326"/>
      <c r="E30" s="326"/>
      <c r="F30" s="326"/>
      <c r="G30" s="326"/>
      <c r="H30" s="326"/>
    </row>
    <row r="31" spans="2:8">
      <c r="B31" s="325" t="s">
        <v>18</v>
      </c>
      <c r="C31" s="326" t="s">
        <v>19</v>
      </c>
      <c r="D31" s="326">
        <v>70</v>
      </c>
      <c r="E31" s="326">
        <v>70</v>
      </c>
      <c r="F31" s="326">
        <v>70</v>
      </c>
      <c r="G31" s="326"/>
      <c r="H31" s="326"/>
    </row>
    <row r="32" spans="2:8" ht="15" thickBot="1">
      <c r="B32" s="320" t="s">
        <v>20</v>
      </c>
      <c r="C32" s="321" t="s">
        <v>21</v>
      </c>
      <c r="D32" s="321">
        <v>30</v>
      </c>
      <c r="E32" s="321">
        <v>30</v>
      </c>
      <c r="F32" s="321">
        <v>30</v>
      </c>
      <c r="G32" s="321"/>
      <c r="H32" s="321"/>
    </row>
    <row r="33" spans="2:8" ht="36" thickBot="1">
      <c r="B33" s="320" t="s">
        <v>22</v>
      </c>
      <c r="C33" s="321">
        <v>4</v>
      </c>
      <c r="D33" s="321">
        <v>4</v>
      </c>
      <c r="E33" s="321">
        <v>4</v>
      </c>
      <c r="F33" s="321">
        <v>4</v>
      </c>
      <c r="G33" s="321" t="s">
        <v>13</v>
      </c>
      <c r="H33" s="321"/>
    </row>
    <row r="34" spans="2:8" ht="15" thickBot="1">
      <c r="B34" s="320" t="s">
        <v>30</v>
      </c>
      <c r="C34" s="327">
        <v>1250</v>
      </c>
      <c r="D34" s="327">
        <v>1250</v>
      </c>
      <c r="E34" s="327">
        <v>1250</v>
      </c>
      <c r="F34" s="327">
        <v>1250</v>
      </c>
      <c r="G34" s="321"/>
      <c r="H34" s="321">
        <v>7</v>
      </c>
    </row>
    <row r="35" spans="2:8" ht="15" thickBot="1">
      <c r="B35" s="320" t="s">
        <v>23</v>
      </c>
      <c r="C35" s="321"/>
      <c r="D35" s="321"/>
      <c r="E35" s="321"/>
      <c r="F35" s="321"/>
      <c r="G35" s="321"/>
      <c r="H35" s="321"/>
    </row>
  </sheetData>
  <mergeCells count="5">
    <mergeCell ref="B13:B14"/>
    <mergeCell ref="C13:H13"/>
    <mergeCell ref="C14:H14"/>
    <mergeCell ref="B1:H1"/>
    <mergeCell ref="O4:P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F303-B282-4167-9D19-8339433EED29}">
  <dimension ref="A1:Z54"/>
  <sheetViews>
    <sheetView zoomScale="85" zoomScaleNormal="85" workbookViewId="0">
      <selection activeCell="H6" sqref="H6"/>
    </sheetView>
  </sheetViews>
  <sheetFormatPr defaultColWidth="9.109375" defaultRowHeight="13.2"/>
  <cols>
    <col min="1" max="1" width="9.109375" style="81"/>
    <col min="2" max="2" width="23.44140625" style="81" customWidth="1"/>
    <col min="3" max="3" width="9.109375" style="81"/>
    <col min="4" max="4" width="12.88671875" style="81" customWidth="1"/>
    <col min="5" max="5" width="14.33203125" style="81" customWidth="1"/>
    <col min="6" max="6" width="12.109375" style="81" customWidth="1"/>
    <col min="7" max="7" width="13.33203125" style="81" customWidth="1"/>
    <col min="8" max="9" width="13.6640625" style="81" customWidth="1"/>
    <col min="10" max="10" width="14" style="81" customWidth="1"/>
    <col min="11" max="11" width="14.44140625" style="81" customWidth="1"/>
    <col min="12" max="24" width="9.109375" style="81"/>
    <col min="25" max="25" width="16.6640625" style="81" customWidth="1"/>
    <col min="26" max="16384" width="9.109375" style="81"/>
  </cols>
  <sheetData>
    <row r="1" spans="1:26" ht="21">
      <c r="B1" s="351" t="s">
        <v>980</v>
      </c>
      <c r="C1" s="351"/>
      <c r="D1" s="351"/>
      <c r="E1" s="351"/>
      <c r="F1" s="351"/>
      <c r="G1" s="351"/>
      <c r="H1" s="351"/>
    </row>
    <row r="2" spans="1:26" ht="21.75" customHeight="1"/>
    <row r="3" spans="1:26" ht="28.8">
      <c r="A3" s="69"/>
      <c r="B3" s="124" t="s">
        <v>231</v>
      </c>
      <c r="C3" s="124" t="s">
        <v>132</v>
      </c>
      <c r="D3" s="124" t="s">
        <v>232</v>
      </c>
      <c r="E3" s="124" t="s">
        <v>233</v>
      </c>
      <c r="F3" s="125" t="s">
        <v>39</v>
      </c>
      <c r="G3" s="125" t="s">
        <v>40</v>
      </c>
      <c r="H3" s="125" t="s">
        <v>41</v>
      </c>
      <c r="I3" s="125" t="s">
        <v>42</v>
      </c>
      <c r="J3" s="125" t="s">
        <v>43</v>
      </c>
      <c r="K3" s="125" t="s">
        <v>234</v>
      </c>
      <c r="L3" s="125" t="s">
        <v>38</v>
      </c>
      <c r="M3" s="125" t="s">
        <v>219</v>
      </c>
      <c r="N3" s="69"/>
      <c r="O3" s="69"/>
      <c r="P3" s="69"/>
      <c r="Q3" s="69"/>
    </row>
    <row r="4" spans="1:26" ht="43.2">
      <c r="A4" s="69"/>
      <c r="B4" s="126" t="s">
        <v>251</v>
      </c>
      <c r="C4" s="126"/>
      <c r="D4" s="133" t="s">
        <v>236</v>
      </c>
      <c r="E4" s="133" t="s">
        <v>237</v>
      </c>
      <c r="F4" s="133" t="s">
        <v>238</v>
      </c>
      <c r="G4" s="133" t="s">
        <v>239</v>
      </c>
      <c r="H4" s="133" t="s">
        <v>240</v>
      </c>
      <c r="I4" s="133" t="s">
        <v>241</v>
      </c>
      <c r="J4" s="133" t="s">
        <v>242</v>
      </c>
      <c r="K4" s="133" t="s">
        <v>243</v>
      </c>
      <c r="L4" s="133" t="s">
        <v>244</v>
      </c>
      <c r="M4" s="133" t="s">
        <v>225</v>
      </c>
      <c r="N4" s="69"/>
      <c r="O4" s="69"/>
      <c r="P4" s="352" t="s">
        <v>252</v>
      </c>
      <c r="Q4" s="353"/>
    </row>
    <row r="5" spans="1:26" ht="15" thickBot="1">
      <c r="A5" s="69"/>
      <c r="B5" s="127"/>
      <c r="C5" s="127"/>
      <c r="D5" s="134"/>
      <c r="E5" s="134" t="s">
        <v>69</v>
      </c>
      <c r="F5" s="134" t="s">
        <v>118</v>
      </c>
      <c r="G5" s="134" t="s">
        <v>118</v>
      </c>
      <c r="H5" s="134" t="s">
        <v>119</v>
      </c>
      <c r="I5" s="134" t="s">
        <v>44</v>
      </c>
      <c r="J5" s="134" t="s">
        <v>44</v>
      </c>
      <c r="K5" s="134"/>
      <c r="L5" s="134" t="s">
        <v>148</v>
      </c>
      <c r="M5" s="134" t="s">
        <v>148</v>
      </c>
      <c r="N5" s="69"/>
      <c r="O5" s="69"/>
      <c r="P5" s="135" t="s">
        <v>245</v>
      </c>
      <c r="Q5" s="136">
        <v>7.45</v>
      </c>
    </row>
    <row r="6" spans="1:26" ht="14.4">
      <c r="A6" s="69"/>
      <c r="B6" s="137">
        <f>$Z$15</f>
        <v>22.465873891698152</v>
      </c>
      <c r="C6" s="138">
        <v>2015</v>
      </c>
      <c r="D6" s="139">
        <f>1/(C26/100)</f>
        <v>0.22727272727272727</v>
      </c>
      <c r="E6" s="140">
        <f>C22</f>
        <v>4</v>
      </c>
      <c r="F6" s="139">
        <f>C46*$Q$5</f>
        <v>5.2149999999999999</v>
      </c>
      <c r="G6" s="84">
        <f>C49/1000000*$Q$5</f>
        <v>1.49E-2</v>
      </c>
      <c r="H6" s="141">
        <f>C52*$Q$5/3.6</f>
        <v>4.1388888888888893</v>
      </c>
      <c r="I6" s="142">
        <f>8760*3.6/10^6</f>
        <v>3.1536000000000002E-2</v>
      </c>
      <c r="J6" s="143">
        <f>1-C30/52</f>
        <v>0.99038461538461542</v>
      </c>
      <c r="K6" s="143">
        <v>1</v>
      </c>
      <c r="L6" s="84">
        <v>25</v>
      </c>
      <c r="M6" s="84">
        <f>C32</f>
        <v>0.5</v>
      </c>
      <c r="N6" s="69"/>
      <c r="O6" s="69"/>
      <c r="P6" s="69"/>
      <c r="Q6" s="69"/>
    </row>
    <row r="7" spans="1:26" ht="14.4">
      <c r="A7" s="69"/>
      <c r="B7" s="69"/>
      <c r="C7" s="138">
        <v>2020</v>
      </c>
      <c r="D7" s="139">
        <f>1/(D26/100)</f>
        <v>0.2</v>
      </c>
      <c r="E7" s="140">
        <f>D22</f>
        <v>4</v>
      </c>
      <c r="F7" s="139">
        <f>D46*$Q$5</f>
        <v>4.9020999999999999</v>
      </c>
      <c r="G7" s="84">
        <f>D49/1000000*$Q$5</f>
        <v>1.49E-2</v>
      </c>
      <c r="H7" s="141">
        <f>D52*$Q$5/3.6</f>
        <v>3.7250000000000001</v>
      </c>
      <c r="I7" s="84"/>
      <c r="J7" s="84"/>
      <c r="K7" s="84"/>
      <c r="L7" s="84"/>
      <c r="M7" s="84"/>
      <c r="N7" s="69"/>
      <c r="O7" s="69"/>
      <c r="P7" s="69"/>
      <c r="Q7" s="69"/>
    </row>
    <row r="8" spans="1:26" ht="14.4">
      <c r="A8" s="69"/>
      <c r="B8" s="69"/>
      <c r="C8" s="138">
        <v>2030</v>
      </c>
      <c r="D8" s="139">
        <f>1/(E26/100)</f>
        <v>0.16666666666666666</v>
      </c>
      <c r="E8" s="140">
        <f>E22</f>
        <v>4</v>
      </c>
      <c r="F8" s="139">
        <f>E46*$Q$5</f>
        <v>4.4118899999999996</v>
      </c>
      <c r="G8" s="84">
        <f>E49/1000000*$Q$5</f>
        <v>1.49E-2</v>
      </c>
      <c r="H8" s="141">
        <f>E52*$Q$5/3.6</f>
        <v>3.5180555555555553</v>
      </c>
      <c r="I8" s="84"/>
      <c r="J8" s="84"/>
      <c r="K8" s="84"/>
      <c r="L8" s="84"/>
      <c r="M8" s="84"/>
      <c r="N8" s="69"/>
      <c r="O8" s="69"/>
      <c r="P8" s="69"/>
      <c r="Q8" s="69"/>
    </row>
    <row r="9" spans="1:26" ht="14.4">
      <c r="A9" s="69"/>
      <c r="B9" s="69"/>
      <c r="C9" s="138">
        <v>2050</v>
      </c>
      <c r="D9" s="139">
        <f>1/(F26/100)</f>
        <v>0.13513513513513511</v>
      </c>
      <c r="E9" s="140">
        <f>F22</f>
        <v>4</v>
      </c>
      <c r="F9" s="139">
        <f>F46*$Q$5</f>
        <v>3.970701</v>
      </c>
      <c r="G9" s="84">
        <f>F49/1000000*$Q$5</f>
        <v>1.49E-2</v>
      </c>
      <c r="H9" s="141">
        <f>F52*$Q$5/3.6</f>
        <v>3.3111111111111113</v>
      </c>
      <c r="I9" s="84"/>
      <c r="J9" s="84"/>
      <c r="K9" s="84"/>
      <c r="L9" s="84"/>
      <c r="M9" s="84"/>
      <c r="N9" s="69"/>
      <c r="O9" s="69"/>
      <c r="P9" s="69"/>
      <c r="Q9" s="69"/>
    </row>
    <row r="10" spans="1:26" ht="14.4">
      <c r="A10" s="144"/>
      <c r="B10" s="145"/>
      <c r="C10" s="145"/>
      <c r="D10" s="146"/>
      <c r="E10" s="147"/>
      <c r="F10" s="146"/>
      <c r="G10" s="148"/>
      <c r="H10" s="148"/>
      <c r="I10" s="149"/>
      <c r="J10" s="150"/>
      <c r="K10" s="149"/>
      <c r="L10" s="148"/>
      <c r="M10" s="69"/>
      <c r="N10" s="69"/>
      <c r="O10" s="69"/>
      <c r="P10" s="69"/>
      <c r="Q10" s="69"/>
    </row>
    <row r="11" spans="1:26" ht="14.4">
      <c r="A11" s="69"/>
      <c r="B11" s="145"/>
      <c r="C11" s="145"/>
      <c r="D11" s="146"/>
      <c r="E11" s="147"/>
      <c r="F11" s="146"/>
      <c r="G11" s="148"/>
      <c r="H11" s="148"/>
      <c r="I11" s="148"/>
      <c r="J11" s="148"/>
      <c r="K11" s="148"/>
      <c r="L11" s="148"/>
      <c r="M11" s="69"/>
      <c r="N11" s="69"/>
      <c r="O11" s="69"/>
      <c r="P11" s="69"/>
      <c r="Q11" s="69"/>
    </row>
    <row r="12" spans="1:26" ht="14.4">
      <c r="A12" s="69"/>
      <c r="B12" s="145"/>
      <c r="C12" s="145"/>
      <c r="D12" s="146"/>
      <c r="E12" s="147"/>
      <c r="F12" s="146"/>
      <c r="G12" s="148"/>
      <c r="H12" s="148"/>
      <c r="I12" s="148"/>
      <c r="J12" s="148"/>
      <c r="K12" s="148"/>
      <c r="L12" s="148"/>
      <c r="M12" s="69"/>
      <c r="N12" s="69"/>
      <c r="O12" s="69"/>
      <c r="P12" s="69"/>
      <c r="Q12" s="69"/>
      <c r="Y12" s="81" t="s">
        <v>253</v>
      </c>
      <c r="Z12" s="81">
        <f>28+273</f>
        <v>301</v>
      </c>
    </row>
    <row r="13" spans="1:26" ht="14.4">
      <c r="A13" s="69"/>
      <c r="B13" s="145"/>
      <c r="C13" s="145"/>
      <c r="D13" s="146"/>
      <c r="E13" s="147"/>
      <c r="F13" s="146"/>
      <c r="G13" s="148"/>
      <c r="H13" s="148"/>
      <c r="I13" s="148"/>
      <c r="J13" s="148"/>
      <c r="K13" s="148"/>
      <c r="L13" s="148"/>
      <c r="M13" s="69"/>
      <c r="N13" s="69"/>
      <c r="O13" s="69"/>
      <c r="P13" s="69"/>
      <c r="Q13" s="69"/>
      <c r="Y13" s="81" t="s">
        <v>254</v>
      </c>
      <c r="Z13" s="81">
        <f>17+273</f>
        <v>290</v>
      </c>
    </row>
    <row r="14" spans="1:26" ht="14.4">
      <c r="A14" s="69"/>
      <c r="B14" s="69"/>
      <c r="C14" s="69"/>
      <c r="D14" s="69"/>
      <c r="E14" s="130"/>
      <c r="F14" s="69"/>
      <c r="G14" s="69"/>
      <c r="H14" s="69"/>
      <c r="I14" s="69"/>
      <c r="J14" s="69"/>
      <c r="K14" s="69"/>
      <c r="L14" s="69"/>
      <c r="M14" s="69"/>
      <c r="N14" s="69"/>
      <c r="O14" s="69"/>
      <c r="P14" s="69"/>
      <c r="Q14" s="69"/>
    </row>
    <row r="15" spans="1:26" ht="14.4">
      <c r="A15" s="69"/>
      <c r="B15" s="69"/>
      <c r="C15" s="69"/>
      <c r="D15" s="69"/>
      <c r="E15" s="130"/>
      <c r="F15" s="69"/>
      <c r="G15" s="69"/>
      <c r="H15" s="69"/>
      <c r="I15" s="69"/>
      <c r="J15" s="129"/>
      <c r="K15" s="69"/>
      <c r="L15" s="69"/>
      <c r="M15" s="69"/>
      <c r="N15" s="69"/>
      <c r="O15" s="69"/>
      <c r="P15" s="69"/>
      <c r="Q15" s="69"/>
      <c r="Y15" s="81" t="s">
        <v>255</v>
      </c>
      <c r="Z15" s="151">
        <f>(Z12-Z13)/(LN(Z12/Z13))-273</f>
        <v>22.465873891698152</v>
      </c>
    </row>
    <row r="16" spans="1:26" ht="14.4">
      <c r="A16" s="69"/>
      <c r="B16" s="69"/>
      <c r="C16" s="69"/>
      <c r="D16" s="69"/>
      <c r="E16" s="130"/>
      <c r="F16" s="69"/>
      <c r="G16" s="69"/>
      <c r="H16" s="69"/>
      <c r="I16" s="69"/>
      <c r="J16" s="69"/>
      <c r="K16" s="69"/>
      <c r="L16" s="69"/>
      <c r="M16" s="69"/>
      <c r="N16" s="69"/>
      <c r="O16" s="69"/>
      <c r="P16" s="69"/>
      <c r="Q16" s="69"/>
    </row>
    <row r="17" spans="2:12" ht="14.4">
      <c r="B17" s="69" t="s">
        <v>246</v>
      </c>
      <c r="C17" s="128"/>
      <c r="D17" s="69"/>
      <c r="E17" s="130"/>
      <c r="F17" s="69"/>
      <c r="G17" s="69"/>
      <c r="H17" s="69"/>
      <c r="I17" s="69"/>
      <c r="J17" s="69"/>
      <c r="K17" s="69"/>
      <c r="L17" s="69"/>
    </row>
    <row r="19" spans="2:12" ht="14.4">
      <c r="B19" s="152" t="s">
        <v>0</v>
      </c>
      <c r="C19" s="358" t="s">
        <v>256</v>
      </c>
      <c r="D19" s="359"/>
      <c r="E19" s="359"/>
      <c r="F19" s="359"/>
      <c r="G19" s="359"/>
      <c r="H19" s="359"/>
      <c r="I19" s="359"/>
      <c r="J19" s="359"/>
      <c r="K19" s="359"/>
      <c r="L19" s="360"/>
    </row>
    <row r="20" spans="2:12">
      <c r="B20" s="153"/>
      <c r="C20" s="154">
        <v>2015</v>
      </c>
      <c r="D20" s="154">
        <v>2020</v>
      </c>
      <c r="E20" s="154">
        <v>2030</v>
      </c>
      <c r="F20" s="154">
        <v>2050</v>
      </c>
      <c r="G20" s="358" t="s">
        <v>96</v>
      </c>
      <c r="H20" s="361"/>
      <c r="I20" s="358" t="s">
        <v>97</v>
      </c>
      <c r="J20" s="361"/>
      <c r="K20" s="154" t="s">
        <v>1</v>
      </c>
      <c r="L20" s="154" t="s">
        <v>2</v>
      </c>
    </row>
    <row r="21" spans="2:12">
      <c r="B21" s="155" t="s">
        <v>3</v>
      </c>
      <c r="C21" s="156"/>
      <c r="D21" s="156"/>
      <c r="E21" s="156"/>
      <c r="F21" s="156"/>
      <c r="G21" s="156" t="s">
        <v>98</v>
      </c>
      <c r="H21" s="156" t="s">
        <v>99</v>
      </c>
      <c r="I21" s="156" t="s">
        <v>98</v>
      </c>
      <c r="J21" s="156" t="s">
        <v>99</v>
      </c>
      <c r="K21" s="156"/>
      <c r="L21" s="157"/>
    </row>
    <row r="22" spans="2:12" ht="35.25" customHeight="1">
      <c r="B22" s="158" t="s">
        <v>257</v>
      </c>
      <c r="C22" s="159">
        <v>4</v>
      </c>
      <c r="D22" s="159">
        <v>4</v>
      </c>
      <c r="E22" s="159">
        <v>4</v>
      </c>
      <c r="F22" s="159">
        <v>4</v>
      </c>
      <c r="G22" s="159">
        <v>3</v>
      </c>
      <c r="H22" s="159">
        <v>6</v>
      </c>
      <c r="I22" s="159">
        <v>3</v>
      </c>
      <c r="J22" s="159">
        <v>10</v>
      </c>
      <c r="K22" s="159"/>
      <c r="L22" s="159">
        <v>3</v>
      </c>
    </row>
    <row r="23" spans="2:12" ht="33.75" customHeight="1">
      <c r="B23" s="160" t="s">
        <v>100</v>
      </c>
      <c r="C23" s="161" t="s">
        <v>258</v>
      </c>
      <c r="D23" s="161" t="s">
        <v>258</v>
      </c>
      <c r="E23" s="161" t="s">
        <v>258</v>
      </c>
      <c r="F23" s="161" t="s">
        <v>258</v>
      </c>
      <c r="G23" s="161" t="s">
        <v>258</v>
      </c>
      <c r="H23" s="161" t="s">
        <v>258</v>
      </c>
      <c r="I23" s="161" t="s">
        <v>258</v>
      </c>
      <c r="J23" s="161" t="s">
        <v>258</v>
      </c>
      <c r="K23" s="161"/>
      <c r="L23" s="161"/>
    </row>
    <row r="24" spans="2:12" ht="60.75" customHeight="1">
      <c r="B24" s="162" t="s">
        <v>259</v>
      </c>
      <c r="C24" s="163">
        <v>350</v>
      </c>
      <c r="D24" s="164">
        <v>360</v>
      </c>
      <c r="E24" s="164">
        <v>380</v>
      </c>
      <c r="F24" s="164">
        <v>410</v>
      </c>
      <c r="G24" s="164">
        <v>350</v>
      </c>
      <c r="H24" s="164">
        <v>380</v>
      </c>
      <c r="I24" s="164">
        <v>350</v>
      </c>
      <c r="J24" s="164">
        <v>450</v>
      </c>
      <c r="K24" s="164" t="s">
        <v>260</v>
      </c>
      <c r="L24" s="164">
        <v>4</v>
      </c>
    </row>
    <row r="25" spans="2:12" ht="57.75" customHeight="1">
      <c r="B25" s="160" t="s">
        <v>261</v>
      </c>
      <c r="C25" s="165">
        <v>350</v>
      </c>
      <c r="D25" s="165">
        <v>400</v>
      </c>
      <c r="E25" s="165">
        <v>480</v>
      </c>
      <c r="F25" s="165">
        <v>600</v>
      </c>
      <c r="G25" s="165">
        <v>350</v>
      </c>
      <c r="H25" s="165">
        <v>450</v>
      </c>
      <c r="I25" s="165">
        <v>350</v>
      </c>
      <c r="J25" s="165">
        <v>700</v>
      </c>
      <c r="K25" s="165" t="s">
        <v>262</v>
      </c>
      <c r="L25" s="165" t="s">
        <v>263</v>
      </c>
    </row>
    <row r="26" spans="2:12" ht="48.75" customHeight="1">
      <c r="B26" s="158" t="s">
        <v>264</v>
      </c>
      <c r="C26" s="166">
        <v>440</v>
      </c>
      <c r="D26" s="167">
        <v>500</v>
      </c>
      <c r="E26" s="167">
        <v>600</v>
      </c>
      <c r="F26" s="167">
        <v>740</v>
      </c>
      <c r="G26" s="167">
        <v>440</v>
      </c>
      <c r="H26" s="167">
        <v>600</v>
      </c>
      <c r="I26" s="167">
        <v>440</v>
      </c>
      <c r="J26" s="167">
        <v>850</v>
      </c>
      <c r="K26" s="167" t="s">
        <v>262</v>
      </c>
      <c r="L26" s="167" t="s">
        <v>263</v>
      </c>
    </row>
    <row r="27" spans="2:12" ht="50.25" customHeight="1">
      <c r="B27" s="168" t="s">
        <v>265</v>
      </c>
      <c r="C27" s="165">
        <v>700</v>
      </c>
      <c r="D27" s="165">
        <v>900</v>
      </c>
      <c r="E27" s="165">
        <v>1200</v>
      </c>
      <c r="F27" s="165">
        <v>1800</v>
      </c>
      <c r="G27" s="165">
        <v>700</v>
      </c>
      <c r="H27" s="165">
        <v>1200</v>
      </c>
      <c r="I27" s="165">
        <v>700</v>
      </c>
      <c r="J27" s="165">
        <v>2000</v>
      </c>
      <c r="K27" s="165" t="s">
        <v>262</v>
      </c>
      <c r="L27" s="165" t="s">
        <v>263</v>
      </c>
    </row>
    <row r="28" spans="2:12" ht="35.25" customHeight="1">
      <c r="B28" s="160" t="s">
        <v>101</v>
      </c>
      <c r="C28" s="165">
        <v>10</v>
      </c>
      <c r="D28" s="165">
        <v>9</v>
      </c>
      <c r="E28" s="165">
        <v>7</v>
      </c>
      <c r="F28" s="165">
        <v>4</v>
      </c>
      <c r="G28" s="165">
        <v>4</v>
      </c>
      <c r="H28" s="165">
        <v>10</v>
      </c>
      <c r="I28" s="165">
        <v>3</v>
      </c>
      <c r="J28" s="165">
        <v>6</v>
      </c>
      <c r="K28" s="165" t="s">
        <v>266</v>
      </c>
      <c r="L28" s="165">
        <v>3</v>
      </c>
    </row>
    <row r="29" spans="2:12" ht="25.5" customHeight="1">
      <c r="B29" s="160" t="s">
        <v>102</v>
      </c>
      <c r="C29" s="165">
        <v>0</v>
      </c>
      <c r="D29" s="165">
        <v>0</v>
      </c>
      <c r="E29" s="165">
        <v>0</v>
      </c>
      <c r="F29" s="165">
        <v>0</v>
      </c>
      <c r="G29" s="165">
        <v>0</v>
      </c>
      <c r="H29" s="165">
        <v>1</v>
      </c>
      <c r="I29" s="165">
        <v>0</v>
      </c>
      <c r="J29" s="165">
        <v>1</v>
      </c>
      <c r="K29" s="165" t="s">
        <v>24</v>
      </c>
      <c r="L29" s="165">
        <v>3</v>
      </c>
    </row>
    <row r="30" spans="2:12" ht="32.25" customHeight="1">
      <c r="B30" s="169" t="s">
        <v>103</v>
      </c>
      <c r="C30" s="159">
        <v>0.5</v>
      </c>
      <c r="D30" s="159">
        <v>0.5</v>
      </c>
      <c r="E30" s="159">
        <v>0.5</v>
      </c>
      <c r="F30" s="159">
        <v>0.5</v>
      </c>
      <c r="G30" s="159">
        <v>0</v>
      </c>
      <c r="H30" s="159">
        <v>1</v>
      </c>
      <c r="I30" s="159">
        <v>0</v>
      </c>
      <c r="J30" s="159">
        <v>1</v>
      </c>
      <c r="K30" s="159" t="s">
        <v>26</v>
      </c>
      <c r="L30" s="166">
        <v>3</v>
      </c>
    </row>
    <row r="31" spans="2:12" ht="27.75" customHeight="1">
      <c r="B31" s="169" t="s">
        <v>9</v>
      </c>
      <c r="C31" s="159">
        <v>25</v>
      </c>
      <c r="D31" s="159">
        <v>25</v>
      </c>
      <c r="E31" s="159">
        <v>25</v>
      </c>
      <c r="F31" s="159">
        <v>25</v>
      </c>
      <c r="G31" s="159">
        <v>15</v>
      </c>
      <c r="H31" s="159">
        <v>30</v>
      </c>
      <c r="I31" s="159">
        <v>15</v>
      </c>
      <c r="J31" s="159">
        <v>30</v>
      </c>
      <c r="K31" s="159"/>
      <c r="L31" s="166">
        <v>3</v>
      </c>
    </row>
    <row r="32" spans="2:12" ht="28.5" customHeight="1">
      <c r="B32" s="169" t="s">
        <v>33</v>
      </c>
      <c r="C32" s="159">
        <v>0.5</v>
      </c>
      <c r="D32" s="159">
        <v>0.5</v>
      </c>
      <c r="E32" s="159">
        <v>0.5</v>
      </c>
      <c r="F32" s="159">
        <v>0.5</v>
      </c>
      <c r="G32" s="159">
        <v>0.3</v>
      </c>
      <c r="H32" s="159">
        <v>0.7</v>
      </c>
      <c r="I32" s="159">
        <v>0.3</v>
      </c>
      <c r="J32" s="159">
        <v>0.7</v>
      </c>
      <c r="K32" s="159" t="s">
        <v>11</v>
      </c>
      <c r="L32" s="166"/>
    </row>
    <row r="33" spans="2:12" ht="38.25" customHeight="1">
      <c r="B33" s="170" t="s">
        <v>267</v>
      </c>
      <c r="C33" s="165">
        <v>0.02</v>
      </c>
      <c r="D33" s="165">
        <v>0.02</v>
      </c>
      <c r="E33" s="165">
        <v>0.02</v>
      </c>
      <c r="F33" s="165">
        <v>0.02</v>
      </c>
      <c r="G33" s="165">
        <v>0.01</v>
      </c>
      <c r="H33" s="165">
        <v>0.04</v>
      </c>
      <c r="I33" s="165">
        <v>0.01</v>
      </c>
      <c r="J33" s="171">
        <v>0.04</v>
      </c>
      <c r="K33" s="171"/>
      <c r="L33" s="165">
        <v>1</v>
      </c>
    </row>
    <row r="34" spans="2:12">
      <c r="B34" s="355" t="s">
        <v>104</v>
      </c>
      <c r="C34" s="356"/>
      <c r="D34" s="356"/>
      <c r="E34" s="356"/>
      <c r="F34" s="356"/>
      <c r="G34" s="356"/>
      <c r="H34" s="356"/>
      <c r="I34" s="356"/>
      <c r="J34" s="356"/>
      <c r="K34" s="356"/>
      <c r="L34" s="357"/>
    </row>
    <row r="35" spans="2:12" ht="22.8">
      <c r="B35" s="153" t="s">
        <v>105</v>
      </c>
      <c r="C35" s="171">
        <v>10</v>
      </c>
      <c r="D35" s="171">
        <v>10</v>
      </c>
      <c r="E35" s="171">
        <v>10</v>
      </c>
      <c r="F35" s="171">
        <v>10</v>
      </c>
      <c r="G35" s="171">
        <v>10</v>
      </c>
      <c r="H35" s="171">
        <v>25</v>
      </c>
      <c r="I35" s="171">
        <v>10</v>
      </c>
      <c r="J35" s="171">
        <v>30</v>
      </c>
      <c r="K35" s="171" t="s">
        <v>13</v>
      </c>
      <c r="L35" s="171">
        <v>3</v>
      </c>
    </row>
    <row r="36" spans="2:12" ht="22.8">
      <c r="B36" s="153" t="s">
        <v>106</v>
      </c>
      <c r="C36" s="171">
        <v>20</v>
      </c>
      <c r="D36" s="171">
        <v>20</v>
      </c>
      <c r="E36" s="171">
        <v>20</v>
      </c>
      <c r="F36" s="171">
        <v>20</v>
      </c>
      <c r="G36" s="171">
        <v>20</v>
      </c>
      <c r="H36" s="171">
        <v>40</v>
      </c>
      <c r="I36" s="171">
        <v>20</v>
      </c>
      <c r="J36" s="171">
        <v>40</v>
      </c>
      <c r="K36" s="171" t="s">
        <v>13</v>
      </c>
      <c r="L36" s="171">
        <v>3</v>
      </c>
    </row>
    <row r="37" spans="2:12">
      <c r="B37" s="153" t="s">
        <v>107</v>
      </c>
      <c r="C37" s="171">
        <v>10</v>
      </c>
      <c r="D37" s="171">
        <v>10</v>
      </c>
      <c r="E37" s="171">
        <v>10</v>
      </c>
      <c r="F37" s="171">
        <v>10</v>
      </c>
      <c r="G37" s="171">
        <v>10</v>
      </c>
      <c r="H37" s="171">
        <v>10</v>
      </c>
      <c r="I37" s="171">
        <v>10</v>
      </c>
      <c r="J37" s="171">
        <v>10</v>
      </c>
      <c r="K37" s="171" t="s">
        <v>13</v>
      </c>
      <c r="L37" s="171">
        <v>3</v>
      </c>
    </row>
    <row r="38" spans="2:12">
      <c r="B38" s="153" t="s">
        <v>108</v>
      </c>
      <c r="C38" s="171">
        <v>0</v>
      </c>
      <c r="D38" s="171">
        <v>0</v>
      </c>
      <c r="E38" s="171">
        <v>0</v>
      </c>
      <c r="F38" s="171">
        <v>0</v>
      </c>
      <c r="G38" s="171">
        <v>0</v>
      </c>
      <c r="H38" s="171">
        <v>1</v>
      </c>
      <c r="I38" s="171">
        <v>0</v>
      </c>
      <c r="J38" s="171">
        <v>1</v>
      </c>
      <c r="K38" s="171"/>
      <c r="L38" s="171">
        <v>3</v>
      </c>
    </row>
    <row r="39" spans="2:12">
      <c r="B39" s="153" t="s">
        <v>109</v>
      </c>
      <c r="C39" s="171">
        <v>6</v>
      </c>
      <c r="D39" s="171">
        <v>6</v>
      </c>
      <c r="E39" s="171">
        <v>6</v>
      </c>
      <c r="F39" s="171">
        <v>6</v>
      </c>
      <c r="G39" s="171">
        <v>1</v>
      </c>
      <c r="H39" s="171">
        <v>12</v>
      </c>
      <c r="I39" s="171">
        <v>1</v>
      </c>
      <c r="J39" s="171">
        <v>12</v>
      </c>
      <c r="K39" s="171" t="s">
        <v>32</v>
      </c>
      <c r="L39" s="171" t="s">
        <v>268</v>
      </c>
    </row>
    <row r="40" spans="2:12">
      <c r="B40" s="355" t="s">
        <v>10</v>
      </c>
      <c r="C40" s="356"/>
      <c r="D40" s="356"/>
      <c r="E40" s="356"/>
      <c r="F40" s="356"/>
      <c r="G40" s="356"/>
      <c r="H40" s="356"/>
      <c r="I40" s="356"/>
      <c r="J40" s="356"/>
      <c r="K40" s="356"/>
      <c r="L40" s="357"/>
    </row>
    <row r="41" spans="2:12" ht="15">
      <c r="B41" s="153" t="s">
        <v>110</v>
      </c>
      <c r="C41" s="171">
        <v>0</v>
      </c>
      <c r="D41" s="171">
        <v>0</v>
      </c>
      <c r="E41" s="171">
        <v>0</v>
      </c>
      <c r="F41" s="171">
        <v>0</v>
      </c>
      <c r="G41" s="171">
        <v>0</v>
      </c>
      <c r="H41" s="171">
        <v>0</v>
      </c>
      <c r="I41" s="171">
        <v>0</v>
      </c>
      <c r="J41" s="171">
        <v>0</v>
      </c>
      <c r="K41" s="165"/>
      <c r="L41" s="161"/>
    </row>
    <row r="42" spans="2:12" ht="15">
      <c r="B42" s="153" t="s">
        <v>111</v>
      </c>
      <c r="C42" s="171">
        <v>0</v>
      </c>
      <c r="D42" s="171">
        <v>0</v>
      </c>
      <c r="E42" s="171">
        <v>0</v>
      </c>
      <c r="F42" s="171">
        <v>0</v>
      </c>
      <c r="G42" s="171">
        <v>0</v>
      </c>
      <c r="H42" s="171">
        <v>0</v>
      </c>
      <c r="I42" s="171">
        <v>0</v>
      </c>
      <c r="J42" s="171">
        <v>0</v>
      </c>
      <c r="K42" s="171"/>
      <c r="L42" s="165"/>
    </row>
    <row r="43" spans="2:12">
      <c r="B43" s="153" t="s">
        <v>45</v>
      </c>
      <c r="C43" s="172">
        <v>0</v>
      </c>
      <c r="D43" s="172">
        <v>0</v>
      </c>
      <c r="E43" s="172">
        <v>0</v>
      </c>
      <c r="F43" s="172">
        <v>0</v>
      </c>
      <c r="G43" s="172">
        <v>0</v>
      </c>
      <c r="H43" s="172">
        <v>0</v>
      </c>
      <c r="I43" s="172">
        <v>0</v>
      </c>
      <c r="J43" s="172">
        <v>0</v>
      </c>
      <c r="K43" s="171"/>
      <c r="L43" s="165"/>
    </row>
    <row r="44" spans="2:12">
      <c r="B44" s="153" t="s">
        <v>46</v>
      </c>
      <c r="C44" s="173">
        <v>0</v>
      </c>
      <c r="D44" s="173">
        <v>0</v>
      </c>
      <c r="E44" s="173">
        <v>0</v>
      </c>
      <c r="F44" s="173">
        <v>0</v>
      </c>
      <c r="G44" s="173">
        <v>0</v>
      </c>
      <c r="H44" s="173">
        <v>0</v>
      </c>
      <c r="I44" s="173">
        <v>0</v>
      </c>
      <c r="J44" s="173">
        <v>0</v>
      </c>
      <c r="K44" s="173"/>
      <c r="L44" s="165"/>
    </row>
    <row r="45" spans="2:12">
      <c r="B45" s="354" t="s">
        <v>112</v>
      </c>
      <c r="C45" s="354"/>
      <c r="D45" s="354"/>
      <c r="E45" s="354"/>
      <c r="F45" s="354"/>
      <c r="G45" s="354"/>
      <c r="H45" s="354"/>
      <c r="I45" s="354"/>
      <c r="J45" s="354"/>
      <c r="K45" s="354"/>
      <c r="L45" s="354"/>
    </row>
    <row r="46" spans="2:12" ht="37.5" customHeight="1">
      <c r="B46" s="160" t="s">
        <v>269</v>
      </c>
      <c r="C46" s="174">
        <v>0.7</v>
      </c>
      <c r="D46" s="174">
        <v>0.65799999999999992</v>
      </c>
      <c r="E46" s="174">
        <v>0.59219999999999995</v>
      </c>
      <c r="F46" s="174">
        <v>0.53298000000000001</v>
      </c>
      <c r="G46" s="174">
        <v>0.5</v>
      </c>
      <c r="H46" s="174">
        <v>1</v>
      </c>
      <c r="I46" s="174">
        <v>0.5</v>
      </c>
      <c r="J46" s="174">
        <v>1</v>
      </c>
      <c r="K46" s="171" t="s">
        <v>270</v>
      </c>
      <c r="L46" s="171"/>
    </row>
    <row r="47" spans="2:12" ht="25.5" customHeight="1">
      <c r="B47" s="153" t="s">
        <v>271</v>
      </c>
      <c r="C47" s="171">
        <v>50</v>
      </c>
      <c r="D47" s="171">
        <v>50</v>
      </c>
      <c r="E47" s="171">
        <v>50</v>
      </c>
      <c r="F47" s="171">
        <v>50</v>
      </c>
      <c r="G47" s="171">
        <v>30</v>
      </c>
      <c r="H47" s="171">
        <v>70</v>
      </c>
      <c r="I47" s="171">
        <v>30</v>
      </c>
      <c r="J47" s="171">
        <v>70</v>
      </c>
      <c r="K47" s="171"/>
      <c r="L47" s="171">
        <v>3</v>
      </c>
    </row>
    <row r="48" spans="2:12" ht="26.25" customHeight="1">
      <c r="B48" s="153" t="s">
        <v>272</v>
      </c>
      <c r="C48" s="171">
        <v>50</v>
      </c>
      <c r="D48" s="171">
        <v>50</v>
      </c>
      <c r="E48" s="171">
        <v>50</v>
      </c>
      <c r="F48" s="171">
        <v>50</v>
      </c>
      <c r="G48" s="171">
        <v>30</v>
      </c>
      <c r="H48" s="171">
        <v>70</v>
      </c>
      <c r="I48" s="171">
        <v>30</v>
      </c>
      <c r="J48" s="171">
        <v>70</v>
      </c>
      <c r="K48" s="171"/>
      <c r="L48" s="171">
        <v>3</v>
      </c>
    </row>
    <row r="49" spans="2:12" ht="30" customHeight="1">
      <c r="B49" s="153" t="s">
        <v>273</v>
      </c>
      <c r="C49" s="171">
        <v>2000</v>
      </c>
      <c r="D49" s="171">
        <v>2000</v>
      </c>
      <c r="E49" s="171">
        <v>2000</v>
      </c>
      <c r="F49" s="171">
        <v>2000</v>
      </c>
      <c r="G49" s="171">
        <v>1000</v>
      </c>
      <c r="H49" s="171">
        <v>3000</v>
      </c>
      <c r="I49" s="171">
        <v>1000</v>
      </c>
      <c r="J49" s="171">
        <v>3000</v>
      </c>
      <c r="K49" s="171"/>
      <c r="L49" s="171">
        <v>3</v>
      </c>
    </row>
    <row r="50" spans="2:12" ht="30.75" customHeight="1">
      <c r="B50" s="153" t="s">
        <v>274</v>
      </c>
      <c r="C50" s="175">
        <v>8.4</v>
      </c>
      <c r="D50" s="175">
        <v>8.2000000000000011</v>
      </c>
      <c r="E50" s="175">
        <v>8.7999999999999989</v>
      </c>
      <c r="F50" s="175">
        <v>8.1999999999999993</v>
      </c>
      <c r="G50" s="175">
        <v>4.3</v>
      </c>
      <c r="H50" s="175">
        <v>9.1</v>
      </c>
      <c r="I50" s="175">
        <v>6.5</v>
      </c>
      <c r="J50" s="175">
        <v>11.9</v>
      </c>
      <c r="K50" s="171"/>
      <c r="L50" s="171"/>
    </row>
    <row r="51" spans="2:12" ht="36.75" customHeight="1">
      <c r="B51" s="176" t="s">
        <v>275</v>
      </c>
      <c r="C51" s="175">
        <v>6.4</v>
      </c>
      <c r="D51" s="175">
        <v>6.4</v>
      </c>
      <c r="E51" s="175">
        <v>7.1</v>
      </c>
      <c r="F51" s="175">
        <v>6.6</v>
      </c>
      <c r="G51" s="175">
        <v>2.8</v>
      </c>
      <c r="H51" s="175">
        <v>7.1</v>
      </c>
      <c r="I51" s="175">
        <v>5</v>
      </c>
      <c r="J51" s="175">
        <v>9.9</v>
      </c>
      <c r="K51" s="171" t="s">
        <v>276</v>
      </c>
      <c r="L51" s="171"/>
    </row>
    <row r="52" spans="2:12" ht="37.5" customHeight="1">
      <c r="B52" s="176" t="s">
        <v>277</v>
      </c>
      <c r="C52" s="175">
        <v>2</v>
      </c>
      <c r="D52" s="175">
        <v>1.8</v>
      </c>
      <c r="E52" s="175">
        <v>1.7</v>
      </c>
      <c r="F52" s="175">
        <v>1.6</v>
      </c>
      <c r="G52" s="175">
        <v>1.5</v>
      </c>
      <c r="H52" s="175">
        <v>2</v>
      </c>
      <c r="I52" s="175">
        <v>1.5</v>
      </c>
      <c r="J52" s="175">
        <v>2</v>
      </c>
      <c r="K52" s="171" t="s">
        <v>17</v>
      </c>
      <c r="L52" s="171">
        <v>3</v>
      </c>
    </row>
    <row r="53" spans="2:12">
      <c r="B53" s="355" t="s">
        <v>113</v>
      </c>
      <c r="C53" s="356"/>
      <c r="D53" s="356"/>
      <c r="E53" s="356"/>
      <c r="F53" s="356"/>
      <c r="G53" s="356"/>
      <c r="H53" s="356"/>
      <c r="I53" s="356"/>
      <c r="J53" s="356"/>
      <c r="K53" s="356"/>
      <c r="L53" s="357"/>
    </row>
    <row r="54" spans="2:12">
      <c r="B54" s="160"/>
      <c r="C54" s="165"/>
      <c r="D54" s="165"/>
      <c r="E54" s="165"/>
      <c r="F54" s="165"/>
      <c r="G54" s="165"/>
      <c r="H54" s="165"/>
      <c r="I54" s="165"/>
      <c r="J54" s="165"/>
      <c r="K54" s="165"/>
      <c r="L54" s="165"/>
    </row>
  </sheetData>
  <mergeCells count="9">
    <mergeCell ref="B45:L45"/>
    <mergeCell ref="B53:L53"/>
    <mergeCell ref="B1:H1"/>
    <mergeCell ref="P4:Q4"/>
    <mergeCell ref="C19:L19"/>
    <mergeCell ref="G20:H20"/>
    <mergeCell ref="I20:J20"/>
    <mergeCell ref="B34:L34"/>
    <mergeCell ref="B40:L4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F647-9848-4D9A-9108-7B8039E6985C}">
  <dimension ref="A1:CD446"/>
  <sheetViews>
    <sheetView zoomScale="85" zoomScaleNormal="85" workbookViewId="0">
      <selection activeCell="B15" sqref="B15"/>
    </sheetView>
  </sheetViews>
  <sheetFormatPr defaultColWidth="9.109375" defaultRowHeight="14.4"/>
  <cols>
    <col min="1" max="1" width="12.6640625" style="194" bestFit="1" customWidth="1"/>
    <col min="2" max="2" width="76.6640625" style="194" bestFit="1" customWidth="1"/>
    <col min="3" max="3" width="14" style="194" bestFit="1" customWidth="1"/>
    <col min="4" max="4" width="10.5546875" style="194" bestFit="1" customWidth="1"/>
    <col min="5" max="5" width="11.44140625" style="194" bestFit="1" customWidth="1"/>
    <col min="6" max="6" width="16.33203125" style="195" bestFit="1" customWidth="1"/>
    <col min="7" max="7" width="17.88671875" style="194" bestFit="1" customWidth="1"/>
    <col min="8" max="9" width="16.33203125" style="194" bestFit="1" customWidth="1"/>
    <col min="10" max="10" width="16.5546875" style="194" bestFit="1" customWidth="1"/>
    <col min="11" max="11" width="9.44140625" style="194" customWidth="1"/>
    <col min="12" max="12" width="16.33203125" style="194" customWidth="1"/>
    <col min="13" max="13" width="9.109375" style="194"/>
    <col min="14" max="14" width="59.6640625" style="194" bestFit="1" customWidth="1"/>
    <col min="15" max="26" width="9.109375" style="194"/>
    <col min="27" max="27" width="12.44140625" style="194" bestFit="1" customWidth="1"/>
    <col min="28" max="28" width="9.109375" style="194"/>
    <col min="29" max="29" width="19.33203125" style="194" customWidth="1"/>
    <col min="30" max="30" width="17.88671875" style="194" customWidth="1"/>
    <col min="31" max="31" width="19.33203125" style="194" bestFit="1" customWidth="1"/>
    <col min="32" max="32" width="17.88671875" style="194" bestFit="1" customWidth="1"/>
    <col min="33" max="33" width="16.6640625" style="194" bestFit="1" customWidth="1"/>
    <col min="34" max="34" width="15" style="194" bestFit="1" customWidth="1"/>
    <col min="35" max="35" width="17.6640625" style="194" bestFit="1" customWidth="1"/>
    <col min="36" max="36" width="17.88671875" style="194" bestFit="1" customWidth="1"/>
    <col min="37" max="37" width="9.109375" style="194"/>
    <col min="38" max="38" width="11.109375" style="194" bestFit="1" customWidth="1"/>
    <col min="39" max="39" width="10.33203125" style="194" bestFit="1" customWidth="1"/>
    <col min="40" max="46" width="9.109375" style="194"/>
    <col min="47" max="47" width="12.44140625" style="194" bestFit="1" customWidth="1"/>
    <col min="48" max="48" width="9.109375" style="194"/>
    <col min="49" max="49" width="19.33203125" style="194" customWidth="1"/>
    <col min="50" max="50" width="17.88671875" style="194" customWidth="1"/>
    <col min="51" max="51" width="11.44140625" style="194" customWidth="1"/>
    <col min="52" max="52" width="11.109375" style="194" customWidth="1"/>
    <col min="53" max="53" width="10.33203125" style="194" customWidth="1"/>
    <col min="54" max="54" width="10.6640625" style="194" customWidth="1"/>
    <col min="55" max="55" width="17.6640625" style="194" bestFit="1" customWidth="1"/>
    <col min="56" max="56" width="17.88671875" style="194" bestFit="1" customWidth="1"/>
    <col min="57" max="57" width="9.109375" style="194"/>
    <col min="58" max="58" width="11.109375" style="194" bestFit="1" customWidth="1"/>
    <col min="59" max="60" width="11.109375" style="194" customWidth="1"/>
    <col min="61" max="61" width="10.33203125" style="194" bestFit="1" customWidth="1"/>
    <col min="62" max="68" width="9.109375" style="194"/>
    <col min="69" max="69" width="21.109375" style="194" bestFit="1" customWidth="1"/>
    <col min="70" max="79" width="9.109375" style="194"/>
    <col min="80" max="80" width="22.109375" style="194" bestFit="1" customWidth="1"/>
    <col min="81" max="81" width="20.6640625" style="194" bestFit="1" customWidth="1"/>
    <col min="82" max="82" width="21.33203125" style="194" bestFit="1" customWidth="1"/>
    <col min="83" max="16384" width="9.109375" style="194"/>
  </cols>
  <sheetData>
    <row r="1" spans="1:82" ht="21">
      <c r="B1" s="299" t="s">
        <v>980</v>
      </c>
    </row>
    <row r="3" spans="1:82">
      <c r="A3" s="194" t="s">
        <v>285</v>
      </c>
      <c r="B3" s="194" t="s">
        <v>286</v>
      </c>
      <c r="C3" s="194" t="s">
        <v>287</v>
      </c>
      <c r="D3" s="194" t="s">
        <v>288</v>
      </c>
      <c r="E3" s="194" t="s">
        <v>289</v>
      </c>
      <c r="F3" s="195" t="s">
        <v>290</v>
      </c>
      <c r="G3" s="194" t="s">
        <v>291</v>
      </c>
      <c r="H3" s="194" t="s">
        <v>292</v>
      </c>
      <c r="I3" s="194" t="s">
        <v>293</v>
      </c>
      <c r="J3" s="194" t="s">
        <v>294</v>
      </c>
      <c r="K3" s="194" t="s">
        <v>295</v>
      </c>
      <c r="L3" s="196" t="s">
        <v>296</v>
      </c>
    </row>
    <row r="4" spans="1:82">
      <c r="A4" s="194">
        <v>1</v>
      </c>
      <c r="B4" s="194" t="s">
        <v>297</v>
      </c>
      <c r="C4" s="194">
        <v>29189</v>
      </c>
      <c r="D4" s="194" t="s">
        <v>298</v>
      </c>
      <c r="E4" s="194" t="s">
        <v>179</v>
      </c>
      <c r="F4" s="197"/>
      <c r="G4" s="198"/>
      <c r="H4" s="198"/>
      <c r="I4" s="198"/>
      <c r="J4" s="199"/>
      <c r="K4" s="200"/>
      <c r="L4" s="201"/>
      <c r="N4" s="202" t="s">
        <v>299</v>
      </c>
      <c r="O4" s="203"/>
      <c r="P4" s="204">
        <v>75</v>
      </c>
      <c r="Q4" s="198">
        <v>46</v>
      </c>
      <c r="R4" s="198">
        <v>81</v>
      </c>
      <c r="S4" s="199">
        <v>42</v>
      </c>
      <c r="T4" s="200">
        <v>27.491034722222221</v>
      </c>
      <c r="U4" s="205">
        <v>0.21000010862127022</v>
      </c>
      <c r="V4" s="194">
        <v>1818.2439999999999</v>
      </c>
      <c r="X4" s="194">
        <v>1</v>
      </c>
      <c r="AA4" s="194" t="s">
        <v>300</v>
      </c>
      <c r="AU4" s="206" t="s">
        <v>301</v>
      </c>
    </row>
    <row r="5" spans="1:82" ht="15" thickBot="1">
      <c r="A5" s="194">
        <v>2</v>
      </c>
      <c r="B5" s="194" t="s">
        <v>302</v>
      </c>
      <c r="C5" s="194">
        <v>60183</v>
      </c>
      <c r="D5" s="194" t="s">
        <v>298</v>
      </c>
      <c r="E5" s="194" t="s">
        <v>180</v>
      </c>
      <c r="F5" s="197"/>
      <c r="H5" s="198"/>
      <c r="I5" s="198"/>
      <c r="J5" s="199"/>
      <c r="K5" s="200"/>
      <c r="L5" s="201"/>
      <c r="N5" s="207" t="s">
        <v>303</v>
      </c>
      <c r="O5" s="208"/>
      <c r="P5" s="209">
        <v>75</v>
      </c>
      <c r="Q5" s="210">
        <v>37</v>
      </c>
      <c r="R5" s="210">
        <v>83</v>
      </c>
      <c r="S5" s="211">
        <v>37</v>
      </c>
      <c r="T5" s="212"/>
      <c r="U5" s="213">
        <v>0.27873918417799753</v>
      </c>
      <c r="V5" s="194">
        <v>11.67</v>
      </c>
      <c r="X5" s="194">
        <v>2</v>
      </c>
      <c r="AC5" s="365" t="s">
        <v>304</v>
      </c>
      <c r="AD5" s="365"/>
      <c r="AE5" s="366" t="s">
        <v>305</v>
      </c>
      <c r="AF5" s="366"/>
      <c r="AG5" s="367" t="s">
        <v>306</v>
      </c>
      <c r="AH5" s="367"/>
      <c r="AI5" s="368" t="s">
        <v>307</v>
      </c>
      <c r="AJ5" s="368"/>
      <c r="AL5" s="194" t="s">
        <v>308</v>
      </c>
      <c r="AV5" s="214"/>
      <c r="AW5" s="365" t="s">
        <v>304</v>
      </c>
      <c r="AX5" s="365"/>
      <c r="AY5" s="366" t="s">
        <v>305</v>
      </c>
      <c r="AZ5" s="366"/>
      <c r="BA5" s="367" t="s">
        <v>306</v>
      </c>
      <c r="BB5" s="367"/>
      <c r="BC5" s="368" t="s">
        <v>307</v>
      </c>
      <c r="BD5" s="368"/>
      <c r="BF5" s="194" t="s">
        <v>308</v>
      </c>
    </row>
    <row r="6" spans="1:82" ht="15.6">
      <c r="A6" s="194">
        <v>3</v>
      </c>
      <c r="B6" s="194" t="s">
        <v>309</v>
      </c>
      <c r="C6" s="194">
        <v>29189</v>
      </c>
      <c r="D6" s="194" t="s">
        <v>298</v>
      </c>
      <c r="E6" s="194" t="s">
        <v>179</v>
      </c>
      <c r="F6" s="197">
        <f t="shared" ref="F6:L7" si="0">O5</f>
        <v>0</v>
      </c>
      <c r="G6" s="198">
        <f t="shared" si="0"/>
        <v>75</v>
      </c>
      <c r="H6" s="198">
        <f t="shared" si="0"/>
        <v>37</v>
      </c>
      <c r="I6" s="198">
        <f t="shared" si="0"/>
        <v>83</v>
      </c>
      <c r="J6" s="199">
        <f t="shared" si="0"/>
        <v>37</v>
      </c>
      <c r="K6" s="200">
        <f t="shared" si="0"/>
        <v>0</v>
      </c>
      <c r="L6" s="201">
        <f t="shared" si="0"/>
        <v>0.27873918417799753</v>
      </c>
      <c r="N6" s="207" t="s">
        <v>310</v>
      </c>
      <c r="O6" s="208"/>
      <c r="P6" s="209">
        <v>75</v>
      </c>
      <c r="Q6" s="210">
        <v>35</v>
      </c>
      <c r="R6" s="210">
        <v>82</v>
      </c>
      <c r="S6" s="211">
        <v>38</v>
      </c>
      <c r="T6" s="212">
        <v>28.778797668068407</v>
      </c>
      <c r="U6" s="213">
        <v>0.15252544113528155</v>
      </c>
      <c r="V6" s="194">
        <v>9.0772999999999993</v>
      </c>
      <c r="X6" s="194">
        <v>3</v>
      </c>
      <c r="AA6" s="215"/>
      <c r="AB6" s="216"/>
      <c r="AC6" s="217" t="s">
        <v>311</v>
      </c>
      <c r="AD6" s="217" t="s">
        <v>312</v>
      </c>
      <c r="AE6" s="218" t="s">
        <v>291</v>
      </c>
      <c r="AF6" s="218" t="s">
        <v>292</v>
      </c>
      <c r="AG6" s="219" t="s">
        <v>313</v>
      </c>
      <c r="AH6" s="219" t="s">
        <v>314</v>
      </c>
      <c r="AI6" s="220" t="s">
        <v>293</v>
      </c>
      <c r="AJ6" s="221" t="s">
        <v>294</v>
      </c>
      <c r="AK6" s="222"/>
      <c r="AL6" s="223"/>
      <c r="AM6" s="224" t="s">
        <v>315</v>
      </c>
      <c r="AN6" s="224"/>
      <c r="AO6" s="224" t="s">
        <v>316</v>
      </c>
      <c r="AP6" s="224"/>
      <c r="AQ6" s="224" t="s">
        <v>317</v>
      </c>
      <c r="AR6" s="225"/>
      <c r="AU6" s="226" t="s">
        <v>318</v>
      </c>
      <c r="AV6" s="216"/>
      <c r="AW6" s="217" t="s">
        <v>311</v>
      </c>
      <c r="AX6" s="217" t="s">
        <v>312</v>
      </c>
      <c r="AY6" s="218" t="s">
        <v>291</v>
      </c>
      <c r="AZ6" s="218" t="s">
        <v>292</v>
      </c>
      <c r="BA6" s="219" t="s">
        <v>313</v>
      </c>
      <c r="BB6" s="219" t="s">
        <v>314</v>
      </c>
      <c r="BC6" s="220" t="s">
        <v>293</v>
      </c>
      <c r="BD6" s="221" t="s">
        <v>294</v>
      </c>
      <c r="BE6" s="222"/>
      <c r="BF6" s="223"/>
      <c r="BG6" s="227"/>
      <c r="BH6" s="227"/>
      <c r="BI6" s="224" t="s">
        <v>315</v>
      </c>
      <c r="BJ6" s="224"/>
      <c r="BK6" s="224" t="s">
        <v>316</v>
      </c>
      <c r="BL6" s="224"/>
      <c r="BM6" s="224" t="s">
        <v>317</v>
      </c>
      <c r="BN6" s="225"/>
      <c r="BR6" s="206" t="s">
        <v>319</v>
      </c>
    </row>
    <row r="7" spans="1:82" ht="21">
      <c r="A7" s="194">
        <v>4</v>
      </c>
      <c r="B7" s="194" t="s">
        <v>320</v>
      </c>
      <c r="C7" s="194">
        <v>29189</v>
      </c>
      <c r="D7" s="194" t="s">
        <v>298</v>
      </c>
      <c r="E7" s="194" t="s">
        <v>179</v>
      </c>
      <c r="F7" s="197">
        <f t="shared" si="0"/>
        <v>0</v>
      </c>
      <c r="G7" s="198">
        <f t="shared" si="0"/>
        <v>75</v>
      </c>
      <c r="H7" s="198">
        <f t="shared" si="0"/>
        <v>35</v>
      </c>
      <c r="I7" s="198">
        <f t="shared" si="0"/>
        <v>82</v>
      </c>
      <c r="J7" s="199">
        <f t="shared" si="0"/>
        <v>38</v>
      </c>
      <c r="K7" s="200">
        <f t="shared" si="0"/>
        <v>28.778797668068407</v>
      </c>
      <c r="L7" s="201">
        <f t="shared" si="0"/>
        <v>0.15252544113528155</v>
      </c>
      <c r="N7" s="207" t="s">
        <v>321</v>
      </c>
      <c r="O7" s="208">
        <v>2.6848387184879734E-2</v>
      </c>
      <c r="P7" s="209">
        <v>76</v>
      </c>
      <c r="Q7" s="210">
        <v>38</v>
      </c>
      <c r="R7" s="210">
        <v>76</v>
      </c>
      <c r="S7" s="211">
        <v>34</v>
      </c>
      <c r="T7" s="212">
        <v>41.416233020206796</v>
      </c>
      <c r="U7" s="213">
        <v>0.24038731406118438</v>
      </c>
      <c r="V7" s="194">
        <v>10.826000000000001</v>
      </c>
      <c r="X7" s="194">
        <v>4</v>
      </c>
      <c r="AA7" s="228" t="s">
        <v>322</v>
      </c>
      <c r="AB7" s="229" t="s">
        <v>180</v>
      </c>
      <c r="AC7" s="230">
        <f t="shared" ref="AC7:AD10" si="1">AG7</f>
        <v>81.850000000000009</v>
      </c>
      <c r="AD7" s="230">
        <f t="shared" si="1"/>
        <v>48.903125000000003</v>
      </c>
      <c r="AE7" s="231">
        <f>AVERAGEIFS(G$4:G$441,$E$4:$E$441,"=DKE",$D$4:$D$441,"=Central",G$4:G$441,"&gt;0",G$4:G$441,"&lt;140")</f>
        <v>77.835294117647067</v>
      </c>
      <c r="AF7" s="231">
        <f>AVERAGEIFS(H$4:H$441,$E$4:$E$441,"=DKE",$D$4:$D$441,"=Central",H$4:H$441,"&gt;0",H$4:H$441,"&lt;60")</f>
        <v>49.1875</v>
      </c>
      <c r="AG7" s="232">
        <f t="shared" ref="AG7:AH10" si="2">AVERAGE(AE7,AI7)</f>
        <v>81.850000000000009</v>
      </c>
      <c r="AH7" s="232">
        <f t="shared" si="2"/>
        <v>48.903125000000003</v>
      </c>
      <c r="AI7" s="233">
        <f>AVERAGEIFS(I$4:I$441,$E$4:$E$441,"=DKE",$D$4:$D$441,"=Central",I$4:I$441,"&gt;0",I$4:I$441,"&lt;140")</f>
        <v>85.864705882352951</v>
      </c>
      <c r="AJ7" s="234">
        <f>AVERAGEIFS(J$4:J$441,$E$4:$E$441,"=DKE",$D$4:$D$441,"=Central",J$4:J$441,"&gt;0",J$4:J$441,"&lt;60")</f>
        <v>48.618750000000006</v>
      </c>
      <c r="AL7" s="235" t="s">
        <v>323</v>
      </c>
      <c r="AM7" s="194">
        <v>47</v>
      </c>
      <c r="AN7" s="236" t="s">
        <v>324</v>
      </c>
      <c r="AO7" s="194">
        <v>5</v>
      </c>
      <c r="AQ7" s="194">
        <v>10</v>
      </c>
      <c r="AR7" s="237"/>
      <c r="AU7" s="228" t="s">
        <v>322</v>
      </c>
      <c r="AV7" s="229" t="s">
        <v>180</v>
      </c>
      <c r="AW7" s="230">
        <f>AC7</f>
        <v>81.850000000000009</v>
      </c>
      <c r="AX7" s="230">
        <f t="shared" ref="AX7:BD10" si="3">AD7</f>
        <v>48.903125000000003</v>
      </c>
      <c r="AY7" s="231">
        <f t="shared" si="3"/>
        <v>77.835294117647067</v>
      </c>
      <c r="AZ7" s="231">
        <f t="shared" si="3"/>
        <v>49.1875</v>
      </c>
      <c r="BA7" s="232">
        <f t="shared" si="3"/>
        <v>81.850000000000009</v>
      </c>
      <c r="BB7" s="232">
        <f t="shared" si="3"/>
        <v>48.903125000000003</v>
      </c>
      <c r="BC7" s="233">
        <f t="shared" si="3"/>
        <v>85.864705882352951</v>
      </c>
      <c r="BD7" s="234">
        <f t="shared" si="3"/>
        <v>48.618750000000006</v>
      </c>
      <c r="BF7" s="235" t="s">
        <v>323</v>
      </c>
      <c r="BG7" s="194">
        <v>37.5</v>
      </c>
      <c r="BH7" s="214" t="s">
        <v>318</v>
      </c>
      <c r="BI7" s="194">
        <f>BG7+273.15</f>
        <v>310.64999999999998</v>
      </c>
      <c r="BJ7" s="214" t="s">
        <v>325</v>
      </c>
      <c r="BK7" s="194">
        <v>5</v>
      </c>
      <c r="BM7" s="194">
        <f>273.15+15</f>
        <v>288.14999999999998</v>
      </c>
      <c r="BN7" s="214" t="s">
        <v>325</v>
      </c>
    </row>
    <row r="8" spans="1:82" ht="21">
      <c r="A8" s="194">
        <v>5</v>
      </c>
      <c r="B8" s="194" t="s">
        <v>326</v>
      </c>
      <c r="C8" s="194">
        <v>29189</v>
      </c>
      <c r="D8" s="194" t="s">
        <v>322</v>
      </c>
      <c r="E8" s="194" t="s">
        <v>179</v>
      </c>
      <c r="F8" s="197">
        <f t="shared" ref="F8:L8" si="4">O139</f>
        <v>0</v>
      </c>
      <c r="G8" s="198">
        <f t="shared" si="4"/>
        <v>63</v>
      </c>
      <c r="H8" s="198">
        <f t="shared" si="4"/>
        <v>63</v>
      </c>
      <c r="I8" s="198">
        <f t="shared" si="4"/>
        <v>73</v>
      </c>
      <c r="J8" s="199">
        <f t="shared" si="4"/>
        <v>73</v>
      </c>
      <c r="K8" s="200">
        <f t="shared" si="4"/>
        <v>20.783333333333335</v>
      </c>
      <c r="L8" s="201">
        <f t="shared" si="4"/>
        <v>0.21572413793103448</v>
      </c>
      <c r="N8" s="207" t="s">
        <v>327</v>
      </c>
      <c r="O8" s="208">
        <v>7.0248372927870801E-3</v>
      </c>
      <c r="P8" s="209">
        <v>75</v>
      </c>
      <c r="Q8" s="210">
        <v>43</v>
      </c>
      <c r="R8" s="210">
        <v>75</v>
      </c>
      <c r="S8" s="211">
        <v>38</v>
      </c>
      <c r="T8" s="212">
        <v>36.218348662556075</v>
      </c>
      <c r="U8" s="213">
        <v>0.24022658750966139</v>
      </c>
      <c r="V8" s="194">
        <v>66.662000000000006</v>
      </c>
      <c r="X8" s="194">
        <v>5</v>
      </c>
      <c r="AA8" s="228" t="s">
        <v>322</v>
      </c>
      <c r="AB8" s="229" t="s">
        <v>179</v>
      </c>
      <c r="AC8" s="230">
        <f t="shared" si="1"/>
        <v>74.086206896551715</v>
      </c>
      <c r="AD8" s="230">
        <f t="shared" si="1"/>
        <v>41.023807692307699</v>
      </c>
      <c r="AE8" s="231">
        <f>AVERAGEIFS(G$4:G$441,$E$4:$E$441,"=DKW",$D$4:$D$441,"=Central",G$4:G$441,"&gt;0",G$4:G$441,"&lt;140")</f>
        <v>70.565862068965515</v>
      </c>
      <c r="AF8" s="231">
        <f>AVERAGEIFS(H$4:H$441,$E$4:$E$441,"=DKW",$D$4:$D$441,"=Central",H$4:H$441,"&gt;0",H$4:H$441,"&lt;60")</f>
        <v>42.59961538461539</v>
      </c>
      <c r="AG8" s="232">
        <f t="shared" si="2"/>
        <v>74.086206896551715</v>
      </c>
      <c r="AH8" s="232">
        <f t="shared" si="2"/>
        <v>41.023807692307699</v>
      </c>
      <c r="AI8" s="233">
        <f>AVERAGEIFS(I$4:I$441,$E$4:$E$441,"=DKW",$D$4:$D$441,"=Central",I$4:I$441,"&gt;0",I$4:I$441,"&lt;140")</f>
        <v>77.60655172413793</v>
      </c>
      <c r="AJ8" s="234">
        <f>AVERAGEIFS(J$4:J$441,$E$4:$E$441,"=DKW",$D$4:$D$441,"=Central",J$4:J$441,"&gt;0",J$4:J$441,"&lt;60")</f>
        <v>39.448</v>
      </c>
      <c r="AL8" s="235" t="s">
        <v>328</v>
      </c>
      <c r="AM8" s="194">
        <v>70</v>
      </c>
      <c r="AN8" s="236" t="s">
        <v>324</v>
      </c>
      <c r="AO8" s="194">
        <v>10</v>
      </c>
      <c r="AQ8" s="194">
        <v>10</v>
      </c>
      <c r="AR8" s="237"/>
      <c r="AU8" s="228" t="s">
        <v>322</v>
      </c>
      <c r="AV8" s="229" t="s">
        <v>179</v>
      </c>
      <c r="AW8" s="230">
        <f t="shared" ref="AW8:AW10" si="5">AC8</f>
        <v>74.086206896551715</v>
      </c>
      <c r="AX8" s="230">
        <f t="shared" si="3"/>
        <v>41.023807692307699</v>
      </c>
      <c r="AY8" s="231">
        <f t="shared" si="3"/>
        <v>70.565862068965515</v>
      </c>
      <c r="AZ8" s="231">
        <f t="shared" si="3"/>
        <v>42.59961538461539</v>
      </c>
      <c r="BA8" s="232">
        <f t="shared" si="3"/>
        <v>74.086206896551715</v>
      </c>
      <c r="BB8" s="232">
        <f t="shared" si="3"/>
        <v>41.023807692307699</v>
      </c>
      <c r="BC8" s="233">
        <f t="shared" si="3"/>
        <v>77.60655172413793</v>
      </c>
      <c r="BD8" s="234">
        <f t="shared" si="3"/>
        <v>39.448</v>
      </c>
      <c r="BF8" s="235" t="s">
        <v>328</v>
      </c>
      <c r="BG8" s="194">
        <v>70</v>
      </c>
      <c r="BH8" s="214" t="s">
        <v>318</v>
      </c>
      <c r="BI8" s="194">
        <f>BG8+273.15</f>
        <v>343.15</v>
      </c>
      <c r="BJ8" s="214" t="s">
        <v>325</v>
      </c>
      <c r="BK8" s="194">
        <v>10</v>
      </c>
      <c r="BM8" s="194">
        <f>273.15+15</f>
        <v>288.14999999999998</v>
      </c>
      <c r="BN8" s="214" t="s">
        <v>325</v>
      </c>
      <c r="BQ8" s="206" t="s">
        <v>329</v>
      </c>
      <c r="BR8" s="206" t="s">
        <v>132</v>
      </c>
      <c r="BS8" s="206" t="s">
        <v>330</v>
      </c>
      <c r="BT8" s="206" t="s">
        <v>331</v>
      </c>
      <c r="BU8" s="206" t="s">
        <v>332</v>
      </c>
      <c r="BV8" s="206" t="s">
        <v>333</v>
      </c>
      <c r="BW8" s="206" t="s">
        <v>334</v>
      </c>
      <c r="BX8" s="206" t="s">
        <v>335</v>
      </c>
      <c r="BY8" s="206" t="s">
        <v>336</v>
      </c>
      <c r="BZ8" s="206" t="s">
        <v>337</v>
      </c>
      <c r="CA8" s="206" t="s">
        <v>338</v>
      </c>
      <c r="CB8" s="206" t="s">
        <v>339</v>
      </c>
      <c r="CC8" s="206" t="s">
        <v>340</v>
      </c>
      <c r="CD8" s="206" t="s">
        <v>341</v>
      </c>
    </row>
    <row r="9" spans="1:82" ht="21">
      <c r="A9" s="194">
        <v>6</v>
      </c>
      <c r="B9" s="194" t="s">
        <v>326</v>
      </c>
      <c r="C9" s="194">
        <v>29189</v>
      </c>
      <c r="D9" s="194" t="s">
        <v>298</v>
      </c>
      <c r="E9" s="194" t="s">
        <v>179</v>
      </c>
      <c r="F9" s="197">
        <f t="shared" ref="F9:L9" si="6">F8</f>
        <v>0</v>
      </c>
      <c r="G9" s="198">
        <f t="shared" si="6"/>
        <v>63</v>
      </c>
      <c r="H9" s="198">
        <f t="shared" si="6"/>
        <v>63</v>
      </c>
      <c r="I9" s="198">
        <f t="shared" si="6"/>
        <v>73</v>
      </c>
      <c r="J9" s="199">
        <f t="shared" si="6"/>
        <v>73</v>
      </c>
      <c r="K9" s="200">
        <f t="shared" si="6"/>
        <v>20.783333333333335</v>
      </c>
      <c r="L9" s="201">
        <f t="shared" si="6"/>
        <v>0.21572413793103448</v>
      </c>
      <c r="N9" s="207" t="s">
        <v>342</v>
      </c>
      <c r="O9" s="208"/>
      <c r="P9" s="209">
        <v>67</v>
      </c>
      <c r="Q9" s="210">
        <v>38</v>
      </c>
      <c r="R9" s="210">
        <v>67</v>
      </c>
      <c r="S9" s="211">
        <v>34</v>
      </c>
      <c r="T9" s="212">
        <v>32.944934232948974</v>
      </c>
      <c r="U9" s="213">
        <v>0.25541295960947957</v>
      </c>
      <c r="V9" s="194">
        <v>9.4570000000000007</v>
      </c>
      <c r="X9" s="194">
        <v>6</v>
      </c>
      <c r="AA9" s="228" t="s">
        <v>298</v>
      </c>
      <c r="AB9" s="229" t="s">
        <v>180</v>
      </c>
      <c r="AC9" s="230">
        <f t="shared" si="1"/>
        <v>78.112857142857138</v>
      </c>
      <c r="AD9" s="230">
        <f t="shared" si="1"/>
        <v>44.137931034482762</v>
      </c>
      <c r="AE9" s="231">
        <f>AVERAGEIFS(G$4:G$441,$E$4:$E$441,"=DKE",$D$4:$D$441,"=Decentral",G$4:G$441,"&gt;0",G$4:G$441,"&lt;140")</f>
        <v>74.52</v>
      </c>
      <c r="AF9" s="231">
        <f>AVERAGEIFS(H$4:H$441,$E$4:$E$441,"=DKE",$D$4:$D$441,"=Decentral",H$4:H$441,"&gt;0",H$4:H$441,"&lt;60")</f>
        <v>45.817241379310346</v>
      </c>
      <c r="AG9" s="232">
        <f t="shared" si="2"/>
        <v>78.112857142857138</v>
      </c>
      <c r="AH9" s="232">
        <f t="shared" si="2"/>
        <v>44.137931034482762</v>
      </c>
      <c r="AI9" s="233">
        <f>AVERAGEIFS(I$4:I$441,$E$4:$E$441,"=DKE",$D$4:$D$441,"=Decentral",I$4:I$441,"&gt;0",I$4:I$441,"&lt;140")</f>
        <v>81.705714285714279</v>
      </c>
      <c r="AJ9" s="234">
        <f>AVERAGEIFS(J$4:J$441,$E$4:$E$441,"=DKE",$D$4:$D$441,"=Decentral",J$4:J$441,"&gt;0",J$4:J$441,"&lt;60")</f>
        <v>42.45862068965517</v>
      </c>
      <c r="AL9" s="235" t="s">
        <v>343</v>
      </c>
      <c r="AM9" s="194">
        <v>100</v>
      </c>
      <c r="AN9" s="236" t="s">
        <v>324</v>
      </c>
      <c r="AO9" s="194">
        <v>5</v>
      </c>
      <c r="AR9" s="237"/>
      <c r="AU9" s="228" t="s">
        <v>298</v>
      </c>
      <c r="AV9" s="229" t="s">
        <v>180</v>
      </c>
      <c r="AW9" s="230">
        <f t="shared" si="5"/>
        <v>78.112857142857138</v>
      </c>
      <c r="AX9" s="230">
        <f t="shared" si="3"/>
        <v>44.137931034482762</v>
      </c>
      <c r="AY9" s="231">
        <f t="shared" si="3"/>
        <v>74.52</v>
      </c>
      <c r="AZ9" s="231">
        <f t="shared" si="3"/>
        <v>45.817241379310346</v>
      </c>
      <c r="BA9" s="232">
        <f t="shared" si="3"/>
        <v>78.112857142857138</v>
      </c>
      <c r="BB9" s="232">
        <f t="shared" si="3"/>
        <v>44.137931034482762</v>
      </c>
      <c r="BC9" s="233">
        <f t="shared" si="3"/>
        <v>81.705714285714279</v>
      </c>
      <c r="BD9" s="234">
        <f t="shared" si="3"/>
        <v>42.45862068965517</v>
      </c>
      <c r="BF9" s="235" t="s">
        <v>343</v>
      </c>
      <c r="BG9" s="194">
        <v>215</v>
      </c>
      <c r="BH9" s="214" t="s">
        <v>318</v>
      </c>
      <c r="BI9" s="194">
        <f>BG9+273.15</f>
        <v>488.15</v>
      </c>
      <c r="BJ9" s="214" t="s">
        <v>325</v>
      </c>
      <c r="BK9" s="194">
        <v>5</v>
      </c>
      <c r="BM9" s="194">
        <f>273.15+40</f>
        <v>313.14999999999998</v>
      </c>
      <c r="BN9" s="214" t="s">
        <v>325</v>
      </c>
      <c r="BQ9" s="206" t="s">
        <v>344</v>
      </c>
      <c r="BR9" s="194">
        <v>2015</v>
      </c>
      <c r="BS9" s="194">
        <v>3.5</v>
      </c>
      <c r="BV9" s="194">
        <f>40+273.15</f>
        <v>313.14999999999998</v>
      </c>
      <c r="BW9" s="194">
        <f>80+273.15</f>
        <v>353.15</v>
      </c>
      <c r="BX9" s="194">
        <f>7.5+273.15</f>
        <v>280.64999999999998</v>
      </c>
      <c r="BY9" s="194">
        <f>2.5+273.15</f>
        <v>275.64999999999998</v>
      </c>
      <c r="BZ9" s="206" t="s">
        <v>345</v>
      </c>
      <c r="CA9" s="238" t="s">
        <v>346</v>
      </c>
      <c r="CB9" s="239">
        <f>BS9/((($BV9-$BW9)/LN($BV9/$BW9))/(($BV9-$BW9)/LN($BV9/$BW9)-($BX9-$BY9)/LN($BX9/$BY9)))</f>
        <v>0.57437849443193578</v>
      </c>
      <c r="CC9" s="239"/>
      <c r="CD9" s="239"/>
    </row>
    <row r="10" spans="1:82" ht="21.6" thickBot="1">
      <c r="A10" s="194">
        <v>7</v>
      </c>
      <c r="B10" s="194" t="s">
        <v>347</v>
      </c>
      <c r="C10" s="194">
        <v>29189</v>
      </c>
      <c r="D10" s="194" t="s">
        <v>298</v>
      </c>
      <c r="E10" s="194" t="s">
        <v>179</v>
      </c>
      <c r="F10" s="197">
        <f t="shared" ref="F10:L10" si="7">O154</f>
        <v>3.2552457602759412E-2</v>
      </c>
      <c r="G10" s="198">
        <f t="shared" si="7"/>
        <v>71.3</v>
      </c>
      <c r="H10" s="198">
        <f t="shared" si="7"/>
        <v>34.6</v>
      </c>
      <c r="I10" s="198">
        <f t="shared" si="7"/>
        <v>69.5</v>
      </c>
      <c r="J10" s="199">
        <f t="shared" si="7"/>
        <v>32.6</v>
      </c>
      <c r="K10" s="200">
        <f t="shared" si="7"/>
        <v>35.553078526925404</v>
      </c>
      <c r="L10" s="201">
        <f t="shared" si="7"/>
        <v>0.17525811483324669</v>
      </c>
      <c r="N10" s="207" t="s">
        <v>348</v>
      </c>
      <c r="O10" s="208">
        <v>9.2234454031538231E-3</v>
      </c>
      <c r="P10" s="209">
        <v>72</v>
      </c>
      <c r="Q10" s="210">
        <v>36.799999999999997</v>
      </c>
      <c r="R10" s="210">
        <v>72</v>
      </c>
      <c r="S10" s="211">
        <v>33.299999999999997</v>
      </c>
      <c r="T10" s="212">
        <v>36.219113113587859</v>
      </c>
      <c r="U10" s="213">
        <v>0.25401651651651652</v>
      </c>
      <c r="V10" s="194">
        <v>19.873000000000001</v>
      </c>
      <c r="X10" s="194">
        <v>7</v>
      </c>
      <c r="AA10" s="240" t="s">
        <v>298</v>
      </c>
      <c r="AB10" s="241" t="s">
        <v>179</v>
      </c>
      <c r="AC10" s="242">
        <f t="shared" si="1"/>
        <v>72.672803468208087</v>
      </c>
      <c r="AD10" s="242">
        <f t="shared" si="1"/>
        <v>38.255032467532459</v>
      </c>
      <c r="AE10" s="243">
        <f>AVERAGEIFS(G$4:G$441,$E$4:$E$441,"=DKW",$D$4:$D$441,"=Decentral",G$4:G$441,"&gt;0",G$4:G$441,"&lt;140")</f>
        <v>70.699017341040459</v>
      </c>
      <c r="AF10" s="243">
        <f>AVERAGEIFS(H$4:H$441,$E$4:$E$441,"=DKW",$D$4:$D$441,"=Decentral",H$4:H$441,"&gt;0",H$4:H$441,"&lt;60")</f>
        <v>39.665064935064933</v>
      </c>
      <c r="AG10" s="244">
        <f t="shared" si="2"/>
        <v>72.672803468208087</v>
      </c>
      <c r="AH10" s="244">
        <f t="shared" si="2"/>
        <v>38.255032467532459</v>
      </c>
      <c r="AI10" s="245">
        <f>AVERAGEIFS(I$4:I$441,$E$4:$E$441,"=DKW",$D$4:$D$441,"=Decentral",I$4:I$441,"&gt;0",I$4:I$441,"&lt;140")</f>
        <v>74.64658959537573</v>
      </c>
      <c r="AJ10" s="246">
        <f>AVERAGEIFS(J$4:J$441,$E$4:$E$441,"=DKW",$D$4:$D$441,"=Decentral",J$4:J$441,"&gt;0",J$4:J$441,"&lt;60")</f>
        <v>36.844999999999992</v>
      </c>
      <c r="AL10" s="235" t="s">
        <v>349</v>
      </c>
      <c r="AM10" s="194">
        <v>0.55000000000000004</v>
      </c>
      <c r="AR10" s="237"/>
      <c r="AU10" s="240" t="s">
        <v>298</v>
      </c>
      <c r="AV10" s="241" t="s">
        <v>179</v>
      </c>
      <c r="AW10" s="242">
        <f t="shared" si="5"/>
        <v>72.672803468208087</v>
      </c>
      <c r="AX10" s="242">
        <f t="shared" si="3"/>
        <v>38.255032467532459</v>
      </c>
      <c r="AY10" s="243">
        <f t="shared" si="3"/>
        <v>70.699017341040459</v>
      </c>
      <c r="AZ10" s="243">
        <f t="shared" si="3"/>
        <v>39.665064935064933</v>
      </c>
      <c r="BA10" s="244">
        <f t="shared" si="3"/>
        <v>72.672803468208087</v>
      </c>
      <c r="BB10" s="244">
        <f t="shared" si="3"/>
        <v>38.255032467532459</v>
      </c>
      <c r="BC10" s="245">
        <f t="shared" si="3"/>
        <v>74.64658959537573</v>
      </c>
      <c r="BD10" s="246">
        <f t="shared" si="3"/>
        <v>36.844999999999992</v>
      </c>
      <c r="BF10" s="247" t="s">
        <v>350</v>
      </c>
      <c r="BI10" s="239">
        <f>CB21</f>
        <v>0.57137667700311223</v>
      </c>
      <c r="BN10" s="237"/>
      <c r="BQ10" s="206" t="s">
        <v>344</v>
      </c>
      <c r="BR10" s="194">
        <v>2020</v>
      </c>
      <c r="BS10" s="194">
        <v>3.6</v>
      </c>
      <c r="BT10" s="194">
        <v>3.5</v>
      </c>
      <c r="BU10" s="194">
        <v>3.8</v>
      </c>
      <c r="BV10" s="194">
        <f t="shared" ref="BV10:BV14" si="8">40+273.15</f>
        <v>313.14999999999998</v>
      </c>
      <c r="BW10" s="194">
        <f t="shared" ref="BW10:BW13" si="9">80+273.15</f>
        <v>353.15</v>
      </c>
      <c r="BX10" s="194">
        <f t="shared" ref="BX10:BX16" si="10">7.5+273.15</f>
        <v>280.64999999999998</v>
      </c>
      <c r="BY10" s="194">
        <f t="shared" ref="BY10:BY16" si="11">2.5+273.15</f>
        <v>275.64999999999998</v>
      </c>
      <c r="BZ10" s="206" t="s">
        <v>345</v>
      </c>
      <c r="CA10" s="238" t="s">
        <v>346</v>
      </c>
      <c r="CB10" s="239">
        <f t="shared" ref="CB10:CD24" si="12">BS10/((($BV10-$BW10)/LN($BV10/$BW10))/(($BV10-$BW10)/LN($BV10/$BW10)-($BX10-$BY10)/LN($BX10/$BY10)))</f>
        <v>0.5907893085585626</v>
      </c>
      <c r="CC10" s="239">
        <f t="shared" si="12"/>
        <v>0.57437849443193578</v>
      </c>
      <c r="CD10" s="239">
        <f t="shared" si="12"/>
        <v>0.62361093681181601</v>
      </c>
    </row>
    <row r="11" spans="1:82" ht="21">
      <c r="A11" s="194">
        <v>8</v>
      </c>
      <c r="B11" s="194" t="s">
        <v>351</v>
      </c>
      <c r="C11" s="194">
        <v>29189</v>
      </c>
      <c r="D11" s="194" t="s">
        <v>298</v>
      </c>
      <c r="E11" s="194" t="s">
        <v>179</v>
      </c>
      <c r="F11" s="197"/>
      <c r="G11" s="198"/>
      <c r="H11" s="198"/>
      <c r="I11" s="198"/>
      <c r="J11" s="199"/>
      <c r="K11" s="200"/>
      <c r="L11" s="201"/>
      <c r="N11" s="207" t="s">
        <v>352</v>
      </c>
      <c r="O11" s="208">
        <v>1.8127714881827821E-3</v>
      </c>
      <c r="P11" s="209">
        <v>72</v>
      </c>
      <c r="Q11" s="210">
        <v>35</v>
      </c>
      <c r="R11" s="210">
        <v>72</v>
      </c>
      <c r="S11" s="211">
        <v>32</v>
      </c>
      <c r="T11" s="212" t="s">
        <v>353</v>
      </c>
      <c r="U11" s="213">
        <v>0.28255208333333331</v>
      </c>
      <c r="V11" s="194">
        <v>20.937999999999999</v>
      </c>
      <c r="X11" s="194">
        <v>8</v>
      </c>
      <c r="AL11" s="248" t="s">
        <v>354</v>
      </c>
      <c r="AM11" s="249">
        <v>1</v>
      </c>
      <c r="AN11" s="249"/>
      <c r="AO11" s="249"/>
      <c r="AP11" s="249"/>
      <c r="AQ11" s="249"/>
      <c r="AR11" s="250"/>
      <c r="AU11" s="251"/>
      <c r="AV11" s="229"/>
      <c r="AW11" s="230"/>
      <c r="AX11" s="230"/>
      <c r="AY11" s="231"/>
      <c r="AZ11" s="231"/>
      <c r="BA11" s="232"/>
      <c r="BB11" s="232"/>
      <c r="BC11" s="233"/>
      <c r="BD11" s="233"/>
      <c r="BF11" s="248" t="s">
        <v>354</v>
      </c>
      <c r="BG11" s="249"/>
      <c r="BH11" s="249"/>
      <c r="BI11" s="249">
        <v>1</v>
      </c>
      <c r="BJ11" s="249"/>
      <c r="BK11" s="249"/>
      <c r="BL11" s="249"/>
      <c r="BM11" s="249"/>
      <c r="BN11" s="250"/>
      <c r="BQ11" s="206" t="s">
        <v>344</v>
      </c>
      <c r="BR11" s="194">
        <v>2030</v>
      </c>
      <c r="BS11" s="194">
        <v>3.8</v>
      </c>
      <c r="BV11" s="194">
        <f t="shared" si="8"/>
        <v>313.14999999999998</v>
      </c>
      <c r="BW11" s="194">
        <f t="shared" si="9"/>
        <v>353.15</v>
      </c>
      <c r="BX11" s="194">
        <f t="shared" si="10"/>
        <v>280.64999999999998</v>
      </c>
      <c r="BY11" s="194">
        <f t="shared" si="11"/>
        <v>275.64999999999998</v>
      </c>
      <c r="BZ11" s="206" t="s">
        <v>345</v>
      </c>
      <c r="CA11" s="238" t="s">
        <v>346</v>
      </c>
      <c r="CB11" s="239">
        <f t="shared" si="12"/>
        <v>0.62361093681181601</v>
      </c>
      <c r="CC11" s="239"/>
      <c r="CD11" s="239"/>
    </row>
    <row r="12" spans="1:82" ht="15" thickBot="1">
      <c r="A12" s="194">
        <v>9</v>
      </c>
      <c r="B12" s="194" t="s">
        <v>355</v>
      </c>
      <c r="C12" s="194">
        <v>29189</v>
      </c>
      <c r="D12" s="194" t="s">
        <v>298</v>
      </c>
      <c r="E12" s="194" t="s">
        <v>179</v>
      </c>
      <c r="F12" s="197">
        <f t="shared" ref="F12:L12" si="13">O7</f>
        <v>2.6848387184879734E-2</v>
      </c>
      <c r="G12" s="198">
        <f t="shared" si="13"/>
        <v>76</v>
      </c>
      <c r="H12" s="198">
        <f t="shared" si="13"/>
        <v>38</v>
      </c>
      <c r="I12" s="198">
        <f t="shared" si="13"/>
        <v>76</v>
      </c>
      <c r="J12" s="199">
        <f t="shared" si="13"/>
        <v>34</v>
      </c>
      <c r="K12" s="200">
        <f t="shared" si="13"/>
        <v>41.416233020206796</v>
      </c>
      <c r="L12" s="201">
        <f t="shared" si="13"/>
        <v>0.24038731406118438</v>
      </c>
      <c r="N12" s="207" t="s">
        <v>356</v>
      </c>
      <c r="O12" s="208"/>
      <c r="P12" s="209">
        <v>71</v>
      </c>
      <c r="Q12" s="210">
        <v>39</v>
      </c>
      <c r="R12" s="210">
        <v>74</v>
      </c>
      <c r="S12" s="211">
        <v>36</v>
      </c>
      <c r="T12" s="212">
        <v>36.171486224056316</v>
      </c>
      <c r="U12" s="213">
        <v>0.28352421318423665</v>
      </c>
      <c r="V12" s="194">
        <v>7.9450000000000003</v>
      </c>
      <c r="X12" s="194">
        <v>9</v>
      </c>
      <c r="AA12" s="194" t="s">
        <v>357</v>
      </c>
      <c r="AC12" s="194" t="s">
        <v>358</v>
      </c>
      <c r="AD12" s="194" t="s">
        <v>359</v>
      </c>
      <c r="AE12" s="194" t="s">
        <v>360</v>
      </c>
      <c r="AF12" s="194" t="s">
        <v>361</v>
      </c>
      <c r="AW12" s="365" t="s">
        <v>304</v>
      </c>
      <c r="AX12" s="365"/>
      <c r="AY12" s="366" t="s">
        <v>305</v>
      </c>
      <c r="AZ12" s="366"/>
      <c r="BA12" s="367" t="s">
        <v>306</v>
      </c>
      <c r="BB12" s="367"/>
      <c r="BC12" s="368" t="s">
        <v>307</v>
      </c>
      <c r="BD12" s="368"/>
      <c r="BQ12" s="206" t="s">
        <v>344</v>
      </c>
      <c r="BR12" s="194">
        <v>2050</v>
      </c>
      <c r="BS12" s="194">
        <v>4.0999999999999996</v>
      </c>
      <c r="BT12" s="194">
        <v>3.5</v>
      </c>
      <c r="BU12" s="194">
        <v>4.5</v>
      </c>
      <c r="BV12" s="194">
        <f t="shared" si="8"/>
        <v>313.14999999999998</v>
      </c>
      <c r="BW12" s="194">
        <f t="shared" si="9"/>
        <v>353.15</v>
      </c>
      <c r="BX12" s="194">
        <f t="shared" si="10"/>
        <v>280.64999999999998</v>
      </c>
      <c r="BY12" s="194">
        <f t="shared" si="11"/>
        <v>275.64999999999998</v>
      </c>
      <c r="BZ12" s="206" t="s">
        <v>345</v>
      </c>
      <c r="CA12" s="238" t="s">
        <v>346</v>
      </c>
      <c r="CB12" s="239">
        <f t="shared" si="12"/>
        <v>0.67284337919169623</v>
      </c>
      <c r="CC12" s="239">
        <f t="shared" si="12"/>
        <v>0.57437849443193578</v>
      </c>
      <c r="CD12" s="239">
        <f t="shared" si="12"/>
        <v>0.73848663569820316</v>
      </c>
    </row>
    <row r="13" spans="1:82" ht="18">
      <c r="A13" s="194">
        <v>10</v>
      </c>
      <c r="B13" s="194" t="s">
        <v>362</v>
      </c>
      <c r="C13" s="194">
        <v>29189</v>
      </c>
      <c r="D13" s="194" t="s">
        <v>298</v>
      </c>
      <c r="E13" s="194" t="s">
        <v>179</v>
      </c>
      <c r="F13" s="197"/>
      <c r="G13" s="198"/>
      <c r="H13" s="198"/>
      <c r="I13" s="198"/>
      <c r="J13" s="199"/>
      <c r="K13" s="200"/>
      <c r="L13" s="201"/>
      <c r="N13" s="207" t="s">
        <v>363</v>
      </c>
      <c r="O13" s="208"/>
      <c r="P13" s="209">
        <v>67</v>
      </c>
      <c r="Q13" s="210">
        <v>39</v>
      </c>
      <c r="R13" s="210">
        <v>68</v>
      </c>
      <c r="S13" s="211">
        <v>39</v>
      </c>
      <c r="T13" s="212" t="s">
        <v>353</v>
      </c>
      <c r="U13" s="213">
        <v>0.13224844990753837</v>
      </c>
      <c r="V13" s="194">
        <v>7.9772400000000001</v>
      </c>
      <c r="X13" s="194">
        <v>10</v>
      </c>
      <c r="AA13" s="362" t="s">
        <v>322</v>
      </c>
      <c r="AB13" s="252" t="s">
        <v>180</v>
      </c>
      <c r="AC13" s="253">
        <f>(AC7+273.15+$AO$7)/((AC7+273.15+$AO$7)-($AM$7+273.15-$AO$7))*$AM$10*$AM$11</f>
        <v>4.414715719063544</v>
      </c>
      <c r="AD13" s="253">
        <f>(AE7+273.15+$AO$7)/((AE7+273.15+$AO$7)-($AM$7+273.15-$AO$7))*$AM$10*$AM$11</f>
        <v>4.7946737251512497</v>
      </c>
      <c r="AE13" s="253">
        <f>(AG7+273.15+$AO$7)/((AG7+273.15+$AO$7)-($AM$7+273.15-$AO$7))*$AM$10*$AM$11</f>
        <v>4.414715719063544</v>
      </c>
      <c r="AF13" s="254">
        <f>(AI7+273.15+$AO$7)/((AI7+273.15+$AO$7)-($AM$7+273.15-$AO$7))*$AM$10</f>
        <v>4.097192127121704</v>
      </c>
      <c r="AH13" s="255"/>
      <c r="AI13" s="256"/>
      <c r="AJ13" s="256"/>
      <c r="AK13" s="256"/>
      <c r="AL13" s="256"/>
      <c r="AU13" s="226" t="s">
        <v>325</v>
      </c>
      <c r="AV13" s="216"/>
      <c r="AW13" s="217" t="s">
        <v>311</v>
      </c>
      <c r="AX13" s="217" t="s">
        <v>312</v>
      </c>
      <c r="AY13" s="218" t="s">
        <v>291</v>
      </c>
      <c r="AZ13" s="218" t="s">
        <v>292</v>
      </c>
      <c r="BA13" s="219" t="s">
        <v>313</v>
      </c>
      <c r="BB13" s="219" t="s">
        <v>314</v>
      </c>
      <c r="BC13" s="220" t="s">
        <v>293</v>
      </c>
      <c r="BD13" s="221" t="s">
        <v>294</v>
      </c>
      <c r="BE13" s="256"/>
      <c r="BF13" s="256"/>
      <c r="BG13" s="256"/>
      <c r="BH13" s="256"/>
      <c r="BQ13" s="206" t="s">
        <v>344</v>
      </c>
      <c r="BR13" s="194">
        <v>2015</v>
      </c>
      <c r="BS13" s="194">
        <v>3.5</v>
      </c>
      <c r="BV13" s="194">
        <f t="shared" si="8"/>
        <v>313.14999999999998</v>
      </c>
      <c r="BW13" s="194">
        <f t="shared" si="9"/>
        <v>353.15</v>
      </c>
      <c r="BX13" s="194">
        <f t="shared" si="10"/>
        <v>280.64999999999998</v>
      </c>
      <c r="BY13" s="194">
        <f t="shared" si="11"/>
        <v>275.64999999999998</v>
      </c>
      <c r="BZ13" s="206" t="s">
        <v>345</v>
      </c>
      <c r="CA13" s="238" t="s">
        <v>346</v>
      </c>
      <c r="CB13" s="239">
        <f t="shared" si="12"/>
        <v>0.57437849443193578</v>
      </c>
      <c r="CC13" s="239"/>
      <c r="CD13" s="239"/>
    </row>
    <row r="14" spans="1:82" ht="21">
      <c r="A14" s="194">
        <v>11</v>
      </c>
      <c r="B14" s="194" t="s">
        <v>364</v>
      </c>
      <c r="C14" s="194">
        <v>29189</v>
      </c>
      <c r="D14" s="194" t="s">
        <v>298</v>
      </c>
      <c r="E14" s="194" t="s">
        <v>179</v>
      </c>
      <c r="F14" s="197">
        <f t="shared" ref="F14:L14" si="14">O8</f>
        <v>7.0248372927870801E-3</v>
      </c>
      <c r="G14" s="198">
        <f t="shared" si="14"/>
        <v>75</v>
      </c>
      <c r="H14" s="198">
        <f t="shared" si="14"/>
        <v>43</v>
      </c>
      <c r="I14" s="198">
        <f t="shared" si="14"/>
        <v>75</v>
      </c>
      <c r="J14" s="199">
        <f t="shared" si="14"/>
        <v>38</v>
      </c>
      <c r="K14" s="200">
        <f t="shared" si="14"/>
        <v>36.218348662556075</v>
      </c>
      <c r="L14" s="201">
        <f t="shared" si="14"/>
        <v>0.24022658750966139</v>
      </c>
      <c r="N14" s="207" t="s">
        <v>365</v>
      </c>
      <c r="O14" s="208"/>
      <c r="P14" s="209">
        <v>72</v>
      </c>
      <c r="Q14" s="210">
        <v>42</v>
      </c>
      <c r="R14" s="210">
        <v>85</v>
      </c>
      <c r="S14" s="211">
        <v>45</v>
      </c>
      <c r="T14" s="212">
        <v>32.071334210213017</v>
      </c>
      <c r="U14" s="213">
        <v>0.16574868264164008</v>
      </c>
      <c r="V14" s="194">
        <v>65.069099999999992</v>
      </c>
      <c r="X14" s="194">
        <v>11</v>
      </c>
      <c r="AA14" s="363"/>
      <c r="AB14" s="229" t="s">
        <v>179</v>
      </c>
      <c r="AC14" s="239">
        <f>(AC8+273.15+$AO$7)/((AC8+273.15+$AO$7)-($AM$7+273.15-$AO$7))*$AM$10*$AM$11</f>
        <v>5.2237726638772637</v>
      </c>
      <c r="AD14" s="239">
        <f>(AE8+273.15+$AO$7)/((AE8+273.15+$AO$7)-($AM$7+273.15-$AO$7))*$AM$10*$AM$11</f>
        <v>5.7139519832341934</v>
      </c>
      <c r="AE14" s="239">
        <f>(AG8+273.15+$AO$7)/((AG8+273.15+$AO$7)-($AM$7+273.15-$AO$7))*$AM$10*$AM$11</f>
        <v>5.2237726638772637</v>
      </c>
      <c r="AF14" s="257">
        <f>(AI8+273.15+$AO$7)/((AI8+273.15+$AO$7)-($AM$7+273.15-$AO$7))*$AM$10</f>
        <v>4.8185845667847031</v>
      </c>
      <c r="AH14" s="255"/>
      <c r="AI14" s="256"/>
      <c r="AJ14" s="256"/>
      <c r="AK14" s="256"/>
      <c r="AL14" s="256"/>
      <c r="AU14" s="228" t="s">
        <v>322</v>
      </c>
      <c r="AV14" s="229" t="s">
        <v>180</v>
      </c>
      <c r="AW14" s="230">
        <f>AC7+273.15</f>
        <v>355</v>
      </c>
      <c r="AX14" s="230">
        <f t="shared" ref="AX14:BD17" si="15">AD7+273.15</f>
        <v>322.05312499999997</v>
      </c>
      <c r="AY14" s="231">
        <f t="shared" si="15"/>
        <v>350.98529411764707</v>
      </c>
      <c r="AZ14" s="231">
        <f t="shared" si="15"/>
        <v>322.33749999999998</v>
      </c>
      <c r="BA14" s="232">
        <f t="shared" si="15"/>
        <v>355</v>
      </c>
      <c r="BB14" s="232">
        <f t="shared" si="15"/>
        <v>322.05312499999997</v>
      </c>
      <c r="BC14" s="233">
        <f t="shared" si="15"/>
        <v>359.01470588235293</v>
      </c>
      <c r="BD14" s="234">
        <f t="shared" si="15"/>
        <v>321.76874999999995</v>
      </c>
      <c r="BE14" s="256"/>
      <c r="BF14" s="256"/>
      <c r="BG14" s="256"/>
      <c r="BH14" s="256"/>
      <c r="BQ14" s="206" t="s">
        <v>344</v>
      </c>
      <c r="BR14" s="194">
        <v>2020</v>
      </c>
      <c r="BS14" s="194">
        <v>4</v>
      </c>
      <c r="BT14" s="194">
        <v>3.5</v>
      </c>
      <c r="BU14" s="194">
        <v>4.5</v>
      </c>
      <c r="BV14" s="194">
        <f t="shared" si="8"/>
        <v>313.14999999999998</v>
      </c>
      <c r="BW14" s="194">
        <f>75+273.15</f>
        <v>348.15</v>
      </c>
      <c r="BX14" s="194">
        <f t="shared" si="10"/>
        <v>280.64999999999998</v>
      </c>
      <c r="BY14" s="194">
        <f t="shared" si="11"/>
        <v>275.64999999999998</v>
      </c>
      <c r="BZ14" s="206" t="s">
        <v>345</v>
      </c>
      <c r="CA14" s="238" t="s">
        <v>346</v>
      </c>
      <c r="CB14" s="239">
        <f t="shared" si="12"/>
        <v>0.63205619065481244</v>
      </c>
      <c r="CC14" s="239">
        <f t="shared" si="12"/>
        <v>0.5530491668229609</v>
      </c>
      <c r="CD14" s="239">
        <f t="shared" si="12"/>
        <v>0.71106321448666399</v>
      </c>
    </row>
    <row r="15" spans="1:82" ht="21">
      <c r="A15" s="194">
        <v>12</v>
      </c>
      <c r="B15" s="194" t="s">
        <v>366</v>
      </c>
      <c r="C15" s="194">
        <v>29189</v>
      </c>
      <c r="D15" s="194" t="s">
        <v>298</v>
      </c>
      <c r="E15" s="194" t="s">
        <v>179</v>
      </c>
      <c r="F15" s="197"/>
      <c r="G15" s="198"/>
      <c r="H15" s="198"/>
      <c r="I15" s="198"/>
      <c r="J15" s="199"/>
      <c r="K15" s="200"/>
      <c r="L15" s="201"/>
      <c r="N15" s="207" t="s">
        <v>367</v>
      </c>
      <c r="O15" s="208">
        <v>7.1007682553889756E-2</v>
      </c>
      <c r="P15" s="209">
        <v>68</v>
      </c>
      <c r="Q15" s="210">
        <v>38</v>
      </c>
      <c r="R15" s="210">
        <v>72</v>
      </c>
      <c r="S15" s="211">
        <v>33</v>
      </c>
      <c r="T15" s="212">
        <v>35.785327457812848</v>
      </c>
      <c r="U15" s="213">
        <v>0.28133279807306305</v>
      </c>
      <c r="V15" s="194">
        <v>8.9510000000000005</v>
      </c>
      <c r="X15" s="194">
        <v>12</v>
      </c>
      <c r="AA15" s="363" t="s">
        <v>298</v>
      </c>
      <c r="AB15" s="229" t="s">
        <v>180</v>
      </c>
      <c r="AC15" s="239">
        <f>(AC9+273.15+$AO$7)/((AC9+273.15+$AO$7)-($AM$7+273.15-$AO$7))*$AM$10*$AM$11</f>
        <v>4.7660168873136666</v>
      </c>
      <c r="AD15" s="239">
        <f>(AE9+273.15+$AO$7)/((AE9+273.15+$AO$7)-($AM$7+273.15-$AO$7))*$AM$10*$AM$11</f>
        <v>5.1697361407249485</v>
      </c>
      <c r="AE15" s="239">
        <f>(AG9+273.15+$AO$7)/((AG9+273.15+$AO$7)-($AM$7+273.15-$AO$7))*$AM$10*$AM$11</f>
        <v>4.7660168873136666</v>
      </c>
      <c r="AF15" s="257">
        <f>(AI9+273.15+$AO$7)/((AI9+273.15+$AO$7)-($AM$7+273.15-$AO$7))*$AM$10</f>
        <v>4.4271889180034503</v>
      </c>
      <c r="AH15" s="255"/>
      <c r="AI15" s="255"/>
      <c r="AJ15" s="255"/>
      <c r="AK15" s="255"/>
      <c r="AL15" s="255"/>
      <c r="AU15" s="228" t="s">
        <v>322</v>
      </c>
      <c r="AV15" s="229" t="s">
        <v>179</v>
      </c>
      <c r="AW15" s="230">
        <f t="shared" ref="AW15:AW17" si="16">AC8+273.15</f>
        <v>347.23620689655172</v>
      </c>
      <c r="AX15" s="230">
        <f t="shared" si="15"/>
        <v>314.17380769230766</v>
      </c>
      <c r="AY15" s="231">
        <f t="shared" si="15"/>
        <v>343.71586206896552</v>
      </c>
      <c r="AZ15" s="231">
        <f t="shared" si="15"/>
        <v>315.74961538461537</v>
      </c>
      <c r="BA15" s="232">
        <f t="shared" si="15"/>
        <v>347.23620689655172</v>
      </c>
      <c r="BB15" s="232">
        <f t="shared" si="15"/>
        <v>314.17380769230766</v>
      </c>
      <c r="BC15" s="233">
        <f t="shared" si="15"/>
        <v>350.75655172413792</v>
      </c>
      <c r="BD15" s="234">
        <f t="shared" si="15"/>
        <v>312.59799999999996</v>
      </c>
      <c r="BE15" s="255"/>
      <c r="BF15" s="255"/>
      <c r="BG15" s="255"/>
      <c r="BH15" s="255"/>
      <c r="BQ15" s="206" t="s">
        <v>344</v>
      </c>
      <c r="BR15" s="194">
        <v>2030</v>
      </c>
      <c r="BS15" s="194">
        <v>4.8</v>
      </c>
      <c r="BV15" s="194">
        <f>35+273.15</f>
        <v>308.14999999999998</v>
      </c>
      <c r="BW15" s="194">
        <f>70+273.15</f>
        <v>343.15</v>
      </c>
      <c r="BX15" s="194">
        <f t="shared" si="10"/>
        <v>280.64999999999998</v>
      </c>
      <c r="BY15" s="194">
        <f t="shared" si="11"/>
        <v>275.64999999999998</v>
      </c>
      <c r="BZ15" s="206" t="s">
        <v>345</v>
      </c>
      <c r="CA15" s="238" t="s">
        <v>346</v>
      </c>
      <c r="CB15" s="239">
        <f t="shared" si="12"/>
        <v>0.69629525282299742</v>
      </c>
      <c r="CC15" s="239"/>
      <c r="CD15" s="239"/>
    </row>
    <row r="16" spans="1:82" ht="21.6" thickBot="1">
      <c r="A16" s="194">
        <v>13</v>
      </c>
      <c r="B16" s="194" t="s">
        <v>368</v>
      </c>
      <c r="C16" s="194">
        <v>29189</v>
      </c>
      <c r="D16" s="194" t="s">
        <v>298</v>
      </c>
      <c r="E16" s="194" t="s">
        <v>179</v>
      </c>
      <c r="F16" s="197">
        <f t="shared" ref="F16:L18" si="17">O9</f>
        <v>0</v>
      </c>
      <c r="G16" s="198">
        <f t="shared" si="17"/>
        <v>67</v>
      </c>
      <c r="H16" s="198">
        <f t="shared" si="17"/>
        <v>38</v>
      </c>
      <c r="I16" s="198">
        <f t="shared" si="17"/>
        <v>67</v>
      </c>
      <c r="J16" s="199">
        <f t="shared" si="17"/>
        <v>34</v>
      </c>
      <c r="K16" s="200">
        <f t="shared" si="17"/>
        <v>32.944934232948974</v>
      </c>
      <c r="L16" s="201">
        <f t="shared" si="17"/>
        <v>0.25541295960947957</v>
      </c>
      <c r="N16" s="207" t="s">
        <v>369</v>
      </c>
      <c r="O16" s="208"/>
      <c r="P16" s="209">
        <v>69</v>
      </c>
      <c r="Q16" s="210">
        <v>41</v>
      </c>
      <c r="R16" s="210">
        <v>72</v>
      </c>
      <c r="S16" s="211">
        <v>36</v>
      </c>
      <c r="T16" s="212">
        <v>34.4</v>
      </c>
      <c r="U16" s="213">
        <v>0.18216666666666667</v>
      </c>
      <c r="V16" s="194">
        <v>63.790999999999997</v>
      </c>
      <c r="X16" s="194">
        <v>13</v>
      </c>
      <c r="AA16" s="364"/>
      <c r="AB16" s="241" t="s">
        <v>179</v>
      </c>
      <c r="AC16" s="258">
        <f>(AC10+273.15+$AO$7)/((AC10+273.15+$AO$7)-($AM$7+273.15-$AO$7))*$AM$10*$AM$11</f>
        <v>5.4089536887527059</v>
      </c>
      <c r="AD16" s="258">
        <f>(AE10+273.15+$AO$7)/((AE10+273.15+$AO$7)-($AM$7+273.15-$AO$7))*$AM$10*$AM$11</f>
        <v>5.6935476069180924</v>
      </c>
      <c r="AE16" s="258">
        <f>(AG10+273.15+$AO$7)/((AG10+273.15+$AO$7)-($AM$7+273.15-$AO$7))*$AM$10*$AM$11</f>
        <v>5.4089536887527059</v>
      </c>
      <c r="AF16" s="259">
        <f>(AI10+273.15+$AO$7)/((AI10+273.15+$AO$7)-($AM$7+273.15-$AO$7))*$AM$10</f>
        <v>5.1542019174371889</v>
      </c>
      <c r="AH16" s="255"/>
      <c r="AI16" s="255"/>
      <c r="AJ16" s="255"/>
      <c r="AU16" s="228" t="s">
        <v>298</v>
      </c>
      <c r="AV16" s="229" t="s">
        <v>180</v>
      </c>
      <c r="AW16" s="230">
        <f t="shared" si="16"/>
        <v>351.26285714285711</v>
      </c>
      <c r="AX16" s="230">
        <f t="shared" si="15"/>
        <v>317.28793103448277</v>
      </c>
      <c r="AY16" s="231">
        <f t="shared" si="15"/>
        <v>347.66999999999996</v>
      </c>
      <c r="AZ16" s="231">
        <f t="shared" si="15"/>
        <v>318.96724137931034</v>
      </c>
      <c r="BA16" s="232">
        <f t="shared" si="15"/>
        <v>351.26285714285711</v>
      </c>
      <c r="BB16" s="232">
        <f t="shared" si="15"/>
        <v>317.28793103448277</v>
      </c>
      <c r="BC16" s="233">
        <f t="shared" si="15"/>
        <v>354.85571428571427</v>
      </c>
      <c r="BD16" s="234">
        <f t="shared" si="15"/>
        <v>315.60862068965514</v>
      </c>
      <c r="BI16" s="239"/>
      <c r="BQ16" s="206" t="s">
        <v>344</v>
      </c>
      <c r="BR16" s="194">
        <v>2050</v>
      </c>
      <c r="BS16" s="194">
        <v>6</v>
      </c>
      <c r="BT16" s="194">
        <v>3.5</v>
      </c>
      <c r="BU16" s="194">
        <v>7</v>
      </c>
      <c r="BV16" s="194">
        <f>30+273.15</f>
        <v>303.14999999999998</v>
      </c>
      <c r="BW16" s="194">
        <f>60+273.15</f>
        <v>333.15</v>
      </c>
      <c r="BX16" s="194">
        <f t="shared" si="10"/>
        <v>280.64999999999998</v>
      </c>
      <c r="BY16" s="194">
        <f t="shared" si="11"/>
        <v>275.64999999999998</v>
      </c>
      <c r="BZ16" s="206" t="s">
        <v>345</v>
      </c>
      <c r="CA16" s="238" t="s">
        <v>346</v>
      </c>
      <c r="CB16" s="239">
        <f t="shared" si="12"/>
        <v>0.75061048720144463</v>
      </c>
      <c r="CC16" s="239">
        <f t="shared" si="12"/>
        <v>0.43785611753417603</v>
      </c>
      <c r="CD16" s="239">
        <f t="shared" si="12"/>
        <v>0.87571223506835205</v>
      </c>
    </row>
    <row r="17" spans="1:82" ht="21.6" thickBot="1">
      <c r="A17" s="194">
        <v>14</v>
      </c>
      <c r="B17" s="194" t="s">
        <v>370</v>
      </c>
      <c r="C17" s="194">
        <v>29189</v>
      </c>
      <c r="D17" s="194" t="s">
        <v>298</v>
      </c>
      <c r="E17" s="194" t="s">
        <v>179</v>
      </c>
      <c r="F17" s="197">
        <f t="shared" si="17"/>
        <v>9.2234454031538231E-3</v>
      </c>
      <c r="G17" s="198">
        <f t="shared" si="17"/>
        <v>72</v>
      </c>
      <c r="H17" s="198">
        <f t="shared" si="17"/>
        <v>36.799999999999997</v>
      </c>
      <c r="I17" s="198">
        <f t="shared" si="17"/>
        <v>72</v>
      </c>
      <c r="J17" s="199">
        <f t="shared" si="17"/>
        <v>33.299999999999997</v>
      </c>
      <c r="K17" s="200">
        <f t="shared" si="17"/>
        <v>36.219113113587859</v>
      </c>
      <c r="L17" s="201">
        <f t="shared" si="17"/>
        <v>0.25401651651651652</v>
      </c>
      <c r="N17" s="207" t="s">
        <v>371</v>
      </c>
      <c r="O17" s="208"/>
      <c r="P17" s="209">
        <v>68</v>
      </c>
      <c r="Q17" s="210">
        <v>38</v>
      </c>
      <c r="R17" s="210">
        <v>66</v>
      </c>
      <c r="S17" s="211">
        <v>35</v>
      </c>
      <c r="T17" s="212" t="s">
        <v>353</v>
      </c>
      <c r="U17" s="213">
        <v>0.20638929769658007</v>
      </c>
      <c r="V17" s="194">
        <v>28.148578000000001</v>
      </c>
      <c r="X17" s="194">
        <v>14</v>
      </c>
      <c r="AI17" s="198"/>
      <c r="AU17" s="240" t="s">
        <v>298</v>
      </c>
      <c r="AV17" s="241" t="s">
        <v>179</v>
      </c>
      <c r="AW17" s="242">
        <f t="shared" si="16"/>
        <v>345.82280346820806</v>
      </c>
      <c r="AX17" s="242">
        <f t="shared" si="15"/>
        <v>311.40503246753246</v>
      </c>
      <c r="AY17" s="243">
        <f t="shared" si="15"/>
        <v>343.84901734104045</v>
      </c>
      <c r="AZ17" s="243">
        <f t="shared" si="15"/>
        <v>312.81506493506492</v>
      </c>
      <c r="BA17" s="244">
        <f t="shared" si="15"/>
        <v>345.82280346820806</v>
      </c>
      <c r="BB17" s="244">
        <f t="shared" si="15"/>
        <v>311.40503246753246</v>
      </c>
      <c r="BC17" s="245">
        <f t="shared" si="15"/>
        <v>347.79658959537574</v>
      </c>
      <c r="BD17" s="246">
        <f t="shared" si="15"/>
        <v>309.99499999999995</v>
      </c>
      <c r="BI17" s="239"/>
      <c r="BQ17" s="206" t="s">
        <v>372</v>
      </c>
      <c r="BR17" s="194">
        <v>2015</v>
      </c>
      <c r="BS17" s="194">
        <v>4.4000000000000004</v>
      </c>
      <c r="BV17" s="194">
        <f t="shared" ref="BV17:BV18" si="18">40+273.15</f>
        <v>313.14999999999998</v>
      </c>
      <c r="BW17" s="194">
        <f t="shared" ref="BW17" si="19">80+273.15</f>
        <v>353.15</v>
      </c>
      <c r="BX17" s="194">
        <f>20+273.15</f>
        <v>293.14999999999998</v>
      </c>
      <c r="BY17" s="194">
        <f>15+273.15</f>
        <v>288.14999999999998</v>
      </c>
      <c r="CB17" s="239">
        <f t="shared" si="12"/>
        <v>0.55678200488073171</v>
      </c>
      <c r="CC17" s="239"/>
      <c r="CD17" s="239"/>
    </row>
    <row r="18" spans="1:82">
      <c r="A18" s="194">
        <v>15</v>
      </c>
      <c r="B18" s="194" t="s">
        <v>373</v>
      </c>
      <c r="C18" s="194">
        <v>29189</v>
      </c>
      <c r="D18" s="194" t="s">
        <v>298</v>
      </c>
      <c r="E18" s="194" t="s">
        <v>179</v>
      </c>
      <c r="F18" s="197">
        <f t="shared" si="17"/>
        <v>1.8127714881827821E-3</v>
      </c>
      <c r="G18" s="198">
        <f t="shared" si="17"/>
        <v>72</v>
      </c>
      <c r="H18" s="198">
        <f t="shared" si="17"/>
        <v>35</v>
      </c>
      <c r="I18" s="198">
        <f t="shared" si="17"/>
        <v>72</v>
      </c>
      <c r="J18" s="199">
        <f t="shared" si="17"/>
        <v>32</v>
      </c>
      <c r="K18" s="200" t="str">
        <f t="shared" si="17"/>
        <v/>
      </c>
      <c r="L18" s="201">
        <f t="shared" si="17"/>
        <v>0.28255208333333331</v>
      </c>
      <c r="N18" s="207" t="s">
        <v>374</v>
      </c>
      <c r="O18" s="208"/>
      <c r="P18" s="209">
        <v>75</v>
      </c>
      <c r="Q18" s="210">
        <v>45</v>
      </c>
      <c r="R18" s="210">
        <v>80</v>
      </c>
      <c r="S18" s="211">
        <v>42</v>
      </c>
      <c r="T18" s="212" t="s">
        <v>353</v>
      </c>
      <c r="U18" s="213">
        <v>0.23425876726886291</v>
      </c>
      <c r="V18" s="194">
        <v>23.058</v>
      </c>
      <c r="X18" s="194">
        <v>15</v>
      </c>
      <c r="BI18" s="239"/>
      <c r="BQ18" s="206" t="s">
        <v>372</v>
      </c>
      <c r="BR18" s="194">
        <v>2020</v>
      </c>
      <c r="BS18" s="194">
        <v>5</v>
      </c>
      <c r="BT18" s="194">
        <v>4.4000000000000004</v>
      </c>
      <c r="BU18" s="194">
        <v>6</v>
      </c>
      <c r="BV18" s="194">
        <f t="shared" si="18"/>
        <v>313.14999999999998</v>
      </c>
      <c r="BW18" s="194">
        <f>75+273.15</f>
        <v>348.15</v>
      </c>
      <c r="BX18" s="194">
        <f>20+273.15</f>
        <v>293.14999999999998</v>
      </c>
      <c r="BY18" s="194">
        <f>15+273.15</f>
        <v>288.14999999999998</v>
      </c>
      <c r="CB18" s="239">
        <f t="shared" si="12"/>
        <v>0.60086694739965307</v>
      </c>
      <c r="CC18" s="239">
        <f t="shared" si="12"/>
        <v>0.52876291371169482</v>
      </c>
      <c r="CD18" s="239">
        <f t="shared" si="12"/>
        <v>0.7210403368795838</v>
      </c>
    </row>
    <row r="19" spans="1:82" ht="15" thickBot="1">
      <c r="A19" s="194">
        <v>16</v>
      </c>
      <c r="B19" s="194" t="s">
        <v>375</v>
      </c>
      <c r="C19" s="194">
        <v>29189</v>
      </c>
      <c r="D19" s="194" t="s">
        <v>298</v>
      </c>
      <c r="E19" s="194" t="s">
        <v>179</v>
      </c>
      <c r="F19" s="197"/>
      <c r="G19" s="198"/>
      <c r="H19" s="198"/>
      <c r="I19" s="198"/>
      <c r="J19" s="199"/>
      <c r="K19" s="200"/>
      <c r="L19" s="201"/>
      <c r="N19" s="207" t="s">
        <v>376</v>
      </c>
      <c r="O19" s="208"/>
      <c r="P19" s="209">
        <v>68</v>
      </c>
      <c r="Q19" s="210">
        <v>42</v>
      </c>
      <c r="R19" s="210">
        <v>71</v>
      </c>
      <c r="S19" s="211">
        <v>39</v>
      </c>
      <c r="T19" s="212"/>
      <c r="U19" s="213">
        <v>0.36491505815015529</v>
      </c>
      <c r="V19" s="194">
        <v>10.43</v>
      </c>
      <c r="X19" s="194">
        <v>16</v>
      </c>
      <c r="AA19" s="194" t="s">
        <v>328</v>
      </c>
      <c r="AC19" s="194" t="s">
        <v>358</v>
      </c>
      <c r="AD19" s="194" t="s">
        <v>359</v>
      </c>
      <c r="AE19" s="194" t="s">
        <v>360</v>
      </c>
      <c r="AF19" s="194" t="s">
        <v>361</v>
      </c>
      <c r="AU19" s="194" t="s">
        <v>357</v>
      </c>
      <c r="AW19" s="194" t="s">
        <v>358</v>
      </c>
      <c r="AX19" s="194" t="s">
        <v>359</v>
      </c>
      <c r="AY19" s="194" t="s">
        <v>360</v>
      </c>
      <c r="AZ19" s="194" t="s">
        <v>361</v>
      </c>
      <c r="BI19" s="239"/>
      <c r="BQ19" s="206" t="s">
        <v>372</v>
      </c>
      <c r="BR19" s="194">
        <v>2030</v>
      </c>
      <c r="BS19" s="194">
        <v>6</v>
      </c>
      <c r="BV19" s="194">
        <f>35+273.15</f>
        <v>308.14999999999998</v>
      </c>
      <c r="BW19" s="194">
        <f>70+273.15</f>
        <v>343.15</v>
      </c>
      <c r="BX19" s="194">
        <f>20+273.15</f>
        <v>293.14999999999998</v>
      </c>
      <c r="BY19" s="194">
        <f>15+273.15</f>
        <v>288.14999999999998</v>
      </c>
      <c r="CB19" s="239">
        <f t="shared" si="12"/>
        <v>0.63983242792604467</v>
      </c>
      <c r="CC19" s="239"/>
      <c r="CD19" s="239"/>
    </row>
    <row r="20" spans="1:82" ht="18">
      <c r="A20" s="194">
        <v>17</v>
      </c>
      <c r="B20" s="194" t="s">
        <v>377</v>
      </c>
      <c r="C20" s="194">
        <v>55606</v>
      </c>
      <c r="D20" s="194" t="s">
        <v>322</v>
      </c>
      <c r="E20" s="194" t="s">
        <v>180</v>
      </c>
      <c r="F20" s="197">
        <f t="shared" ref="F20:L20" si="20">O49</f>
        <v>0</v>
      </c>
      <c r="G20" s="198">
        <f t="shared" si="20"/>
        <v>165</v>
      </c>
      <c r="H20" s="198">
        <f t="shared" si="20"/>
        <v>100</v>
      </c>
      <c r="I20" s="198">
        <f t="shared" si="20"/>
        <v>165</v>
      </c>
      <c r="J20" s="199">
        <f t="shared" si="20"/>
        <v>70</v>
      </c>
      <c r="K20" s="200" t="str">
        <f t="shared" si="20"/>
        <v/>
      </c>
      <c r="L20" s="201">
        <f t="shared" si="20"/>
        <v>0.2390308275898915</v>
      </c>
      <c r="N20" s="260" t="s">
        <v>378</v>
      </c>
      <c r="O20" s="261"/>
      <c r="P20" s="204">
        <v>68</v>
      </c>
      <c r="Q20" s="198">
        <v>0</v>
      </c>
      <c r="R20" s="198">
        <v>68</v>
      </c>
      <c r="S20" s="199">
        <v>0</v>
      </c>
      <c r="T20" s="200" t="s">
        <v>353</v>
      </c>
      <c r="U20" s="205"/>
      <c r="V20" s="194" t="s">
        <v>353</v>
      </c>
      <c r="X20" s="194">
        <v>17</v>
      </c>
      <c r="AA20" s="362" t="s">
        <v>322</v>
      </c>
      <c r="AB20" s="252" t="s">
        <v>180</v>
      </c>
      <c r="AC20" s="253">
        <f>(AC7+273.15+$AO$8)/((AC7+273.15+$AO$8)-($AM$8+273.15-$AO$8))*$AM$10*$AM$11</f>
        <v>6.302982731554156</v>
      </c>
      <c r="AD20" s="253">
        <f>(AE7+273.15+$AO$8)/((AE7+273.15+$AO$8)-($AM$8+273.15-$AO$8))*$AM$10*$AM$11</f>
        <v>7.1327398562975395</v>
      </c>
      <c r="AE20" s="253">
        <f>(AG7+273.15+$AO$8)/((AG7+273.15+$AO$8)-($AM$8+273.15-$AO$8))*$AM$10*$AM$11</f>
        <v>6.302982731554156</v>
      </c>
      <c r="AF20" s="254">
        <f>(AI7+273.15+$AO$8)/((AI7+273.15+$AO$8)-($AM$8+273.15-$AO$8))*$AM$10</f>
        <v>5.6589921272757078</v>
      </c>
      <c r="AU20" s="362" t="s">
        <v>322</v>
      </c>
      <c r="AV20" s="252" t="s">
        <v>180</v>
      </c>
      <c r="AW20" s="253">
        <f>((AX14-AW14)/LN(AX14/AW14))/((AX14-AW14)/LN(AX14/AW14)-($BI$7-$BK$7-$BM$7)/LN(($BI$7-$BK$7)/$BM$7))*$BI$10</f>
        <v>4.6633529060719239</v>
      </c>
      <c r="AX20" s="253">
        <f>((AZ14-AY14)/LN(AZ14/AY14))/((AZ14-AY14)/LN(AZ14/AY14)-($BI$7-$BK$7-$BM$7)/LN(($BI$7-$BK$7)/$BM$7))*$BI$10</f>
        <v>4.8492510247196225</v>
      </c>
      <c r="AY20" s="253">
        <f>((BB14-BA14)/LN(BB14/BA14))/((BB14-BA14)/LN(BB14/BA14)-($BI$7-$BK$7-$BM$7)/LN(($BI$7-$BK$7)/$BM$7))*$BI$10</f>
        <v>4.6633529060719239</v>
      </c>
      <c r="AZ20" s="253">
        <f>((BD14-BC14)/LN(BD14/BC14))/((BD14-BC14)/LN(BD14/BC14)-($BI$7-$BK$7-$BM$7)/LN(($BI$7-$BK$7)/$BM$7))*$BI$10</f>
        <v>4.4936985661605204</v>
      </c>
      <c r="BB20" s="255"/>
      <c r="BC20" s="256"/>
      <c r="BD20" s="256"/>
      <c r="BQ20" s="206" t="s">
        <v>372</v>
      </c>
      <c r="BR20" s="194">
        <v>2050</v>
      </c>
      <c r="BS20" s="194">
        <v>7.4</v>
      </c>
      <c r="BT20" s="194">
        <v>4.4000000000000004</v>
      </c>
      <c r="BU20" s="194">
        <v>8.5</v>
      </c>
      <c r="BV20" s="194">
        <f>30+273.15</f>
        <v>303.14999999999998</v>
      </c>
      <c r="BW20" s="194">
        <f>60+273.15</f>
        <v>333.15</v>
      </c>
      <c r="BX20" s="194">
        <f>20+273.15</f>
        <v>293.14999999999998</v>
      </c>
      <c r="BY20" s="194">
        <f>15+273.15</f>
        <v>288.14999999999998</v>
      </c>
      <c r="CB20" s="239">
        <f t="shared" si="12"/>
        <v>0.63478635747606904</v>
      </c>
      <c r="CC20" s="239">
        <f t="shared" si="12"/>
        <v>0.37744053687766266</v>
      </c>
      <c r="CD20" s="239">
        <f t="shared" si="12"/>
        <v>0.72914649169548462</v>
      </c>
    </row>
    <row r="21" spans="1:82" ht="18">
      <c r="A21" s="194">
        <v>18</v>
      </c>
      <c r="B21" s="194" t="s">
        <v>379</v>
      </c>
      <c r="C21" s="194">
        <v>23795</v>
      </c>
      <c r="D21" s="194" t="s">
        <v>298</v>
      </c>
      <c r="E21" s="194" t="s">
        <v>179</v>
      </c>
      <c r="F21" s="197"/>
      <c r="G21" s="198"/>
      <c r="H21" s="198"/>
      <c r="I21" s="198"/>
      <c r="J21" s="199"/>
      <c r="K21" s="200"/>
      <c r="L21" s="201"/>
      <c r="N21" s="207" t="s">
        <v>380</v>
      </c>
      <c r="O21" s="208"/>
      <c r="P21" s="209">
        <v>70</v>
      </c>
      <c r="Q21" s="210">
        <v>0</v>
      </c>
      <c r="R21" s="210">
        <v>75</v>
      </c>
      <c r="S21" s="211">
        <v>0</v>
      </c>
      <c r="T21" s="212" t="s">
        <v>353</v>
      </c>
      <c r="U21" s="213"/>
      <c r="V21" s="194" t="s">
        <v>353</v>
      </c>
      <c r="X21" s="194">
        <v>18</v>
      </c>
      <c r="AA21" s="363"/>
      <c r="AB21" s="229" t="s">
        <v>179</v>
      </c>
      <c r="AC21" s="239">
        <f>(AC8+273.15+$AO$8)/((AC8+273.15+$AO$8)-($AM$8+273.15-$AO$8))*$AM$10*$AM$11</f>
        <v>8.1573622047244037</v>
      </c>
      <c r="AD21" s="239">
        <f>(AE8+273.15+$AO$8)/((AE8+273.15+$AO$8)-($AM$8+273.15-$AO$8))*$AM$10*$AM$11</f>
        <v>9.459546285273543</v>
      </c>
      <c r="AE21" s="239">
        <f>(AG8+273.15+$AO$8)/((AG8+273.15+$AO$8)-($AM$8+273.15-$AO$8))*$AM$10*$AM$11</f>
        <v>8.1573622047244037</v>
      </c>
      <c r="AF21" s="257">
        <f>(AI8+273.15+$AO$8)/((AI8+273.15+$AO$8)-($AM$8+273.15-$AO$8))*$AM$10</f>
        <v>7.1872831286925862</v>
      </c>
      <c r="AU21" s="363"/>
      <c r="AV21" s="229" t="s">
        <v>179</v>
      </c>
      <c r="AW21" s="239">
        <f t="shared" ref="AW21:AW23" si="21">((AX15-AW15)/LN(AX15/AW15))/((AX15-AW15)/LN(AX15/AW15)-($BI$7-$BK$7-$BM$7)/LN(($BI$7-$BK$7)/$BM$7))*$BI$10</f>
        <v>5.6164711608549638</v>
      </c>
      <c r="AX21" s="239">
        <f>((AZ15-AY15)/LN(AZ15/AY15))/((AZ15-AY15)/LN(AZ15/AY15)-($BI$7-$BK$7-$BM$7)/LN(($BI$7-$BK$7)/$BM$7))*$BI$10</f>
        <v>5.7543730542548044</v>
      </c>
      <c r="AY21" s="239">
        <f>((BB15-BA15)/LN(BB15/BA15))/((BB15-BA15)/LN(BB15/BA15)-($BI$7-$BK$7-$BM$7)/LN(($BI$7-$BK$7)/$BM$7))*$BI$10</f>
        <v>5.6164711608549638</v>
      </c>
      <c r="AZ21" s="239">
        <f>((BD15-BC15)/LN(BD15/BC15))/((BD15-BC15)/LN(BD15/BC15)-($BI$7-$BK$7-$BM$7)/LN(($BI$7-$BK$7)/$BM$7))*$BI$10</f>
        <v>5.4875186252728483</v>
      </c>
      <c r="BB21" s="255"/>
      <c r="BC21" s="256"/>
      <c r="BD21" s="256"/>
      <c r="BQ21" s="206" t="s">
        <v>381</v>
      </c>
      <c r="BR21" s="194">
        <v>2015</v>
      </c>
      <c r="BS21" s="194">
        <v>7</v>
      </c>
      <c r="BV21" s="194">
        <f t="shared" ref="BV21:BV22" si="22">40+273.15</f>
        <v>313.14999999999998</v>
      </c>
      <c r="BW21" s="194">
        <f t="shared" ref="BW21" si="23">80+273.15</f>
        <v>353.15</v>
      </c>
      <c r="BX21" s="194">
        <f>40+273.15</f>
        <v>313.14999999999998</v>
      </c>
      <c r="BY21" s="194">
        <f>25+273.15</f>
        <v>298.14999999999998</v>
      </c>
      <c r="CB21" s="239">
        <f t="shared" si="12"/>
        <v>0.57137667700311223</v>
      </c>
      <c r="CC21" s="239"/>
      <c r="CD21" s="239"/>
    </row>
    <row r="22" spans="1:82" ht="18">
      <c r="A22" s="194">
        <v>19</v>
      </c>
      <c r="B22" s="194" t="s">
        <v>382</v>
      </c>
      <c r="C22" s="194">
        <v>29189</v>
      </c>
      <c r="D22" s="194" t="s">
        <v>298</v>
      </c>
      <c r="E22" s="194" t="s">
        <v>179</v>
      </c>
      <c r="F22" s="197">
        <f t="shared" ref="F22:L26" si="24">O12</f>
        <v>0</v>
      </c>
      <c r="G22" s="198">
        <f t="shared" si="24"/>
        <v>71</v>
      </c>
      <c r="H22" s="198">
        <f t="shared" si="24"/>
        <v>39</v>
      </c>
      <c r="I22" s="198">
        <f t="shared" si="24"/>
        <v>74</v>
      </c>
      <c r="J22" s="199">
        <f t="shared" si="24"/>
        <v>36</v>
      </c>
      <c r="K22" s="200">
        <f t="shared" si="24"/>
        <v>36.171486224056316</v>
      </c>
      <c r="L22" s="201">
        <f t="shared" si="24"/>
        <v>0.28352421318423665</v>
      </c>
      <c r="N22" s="260" t="s">
        <v>383</v>
      </c>
      <c r="O22" s="261">
        <v>1.9270222743259086E-2</v>
      </c>
      <c r="P22" s="204">
        <v>65</v>
      </c>
      <c r="Q22" s="198">
        <v>65</v>
      </c>
      <c r="R22" s="198">
        <v>72</v>
      </c>
      <c r="S22" s="199">
        <v>72</v>
      </c>
      <c r="T22" s="200">
        <v>37.546684236792231</v>
      </c>
      <c r="U22" s="205"/>
      <c r="V22" s="194">
        <v>9.9410000000000002E-3</v>
      </c>
      <c r="X22" s="194">
        <v>19</v>
      </c>
      <c r="AA22" s="363" t="s">
        <v>298</v>
      </c>
      <c r="AB22" s="229" t="s">
        <v>180</v>
      </c>
      <c r="AC22" s="239">
        <f>(AC9+273.15+$AO$8)/((AC9+273.15+$AO$8)-($AM$8+273.15-$AO$8))*$AM$10*$AM$11</f>
        <v>7.0677473448854125</v>
      </c>
      <c r="AD22" s="239">
        <f>(AE9+273.15+$AO$8)/((AE9+273.15+$AO$8)-($AM$8+273.15-$AO$8))*$AM$10*$AM$11</f>
        <v>8.0227773246329583</v>
      </c>
      <c r="AE22" s="239">
        <f>(AG9+273.15+$AO$8)/((AG9+273.15+$AO$8)-($AM$8+273.15-$AO$8))*$AM$10*$AM$11</f>
        <v>7.0677473448854125</v>
      </c>
      <c r="AF22" s="257">
        <f>(AI9+273.15+$AO$8)/((AI9+273.15+$AO$8)-($AM$8+273.15-$AO$8))*$AM$10</f>
        <v>6.329163287374965</v>
      </c>
      <c r="AU22" s="363" t="s">
        <v>298</v>
      </c>
      <c r="AV22" s="229" t="s">
        <v>180</v>
      </c>
      <c r="AW22" s="239">
        <f t="shared" si="21"/>
        <v>5.1335784752540965</v>
      </c>
      <c r="AX22" s="239">
        <f>((AZ16-AY16)/LN(AZ16/AY16))/((AZ16-AY16)/LN(AZ16/AY16)-($BI$7-$BK$7-$BM$7)/LN(($BI$7-$BK$7)/$BM$7))*$BI$10</f>
        <v>5.2435392226385922</v>
      </c>
      <c r="AY22" s="239">
        <f>((BB16-BA16)/LN(BB16/BA16))/((BB16-BA16)/LN(BB16/BA16)-($BI$7-$BK$7-$BM$7)/LN(($BI$7-$BK$7)/$BM$7))*$BI$10</f>
        <v>5.1335784752540965</v>
      </c>
      <c r="AZ22" s="239">
        <f>((BD16-BC16)/LN(BD16/BC16))/((BD16-BC16)/LN(BD16/BC16)-($BI$7-$BK$7-$BM$7)/LN(($BI$7-$BK$7)/$BM$7))*$BI$10</f>
        <v>5.030245890805495</v>
      </c>
      <c r="BB22" s="255"/>
      <c r="BC22" s="255"/>
      <c r="BD22" s="255"/>
      <c r="BQ22" s="206" t="s">
        <v>381</v>
      </c>
      <c r="BR22" s="194">
        <v>2020</v>
      </c>
      <c r="BS22" s="194">
        <v>9</v>
      </c>
      <c r="BT22" s="194">
        <v>7</v>
      </c>
      <c r="BU22" s="194">
        <v>12</v>
      </c>
      <c r="BV22" s="194">
        <f t="shared" si="22"/>
        <v>313.14999999999998</v>
      </c>
      <c r="BW22" s="194">
        <f>75+273.15</f>
        <v>348.15</v>
      </c>
      <c r="BX22" s="194">
        <f>40+273.15</f>
        <v>313.14999999999998</v>
      </c>
      <c r="BY22" s="194">
        <f t="shared" ref="BY22:BY24" si="25">25+273.15</f>
        <v>298.14999999999998</v>
      </c>
      <c r="CB22" s="239">
        <f t="shared" si="12"/>
        <v>0.67436821805068214</v>
      </c>
      <c r="CC22" s="239">
        <f t="shared" si="12"/>
        <v>0.52450861403941951</v>
      </c>
      <c r="CD22" s="239">
        <f t="shared" si="12"/>
        <v>0.89915762406757627</v>
      </c>
    </row>
    <row r="23" spans="1:82" ht="18.600000000000001" thickBot="1">
      <c r="A23" s="194">
        <v>20</v>
      </c>
      <c r="B23" s="194" t="s">
        <v>384</v>
      </c>
      <c r="C23" s="194">
        <v>29189</v>
      </c>
      <c r="D23" s="194" t="s">
        <v>298</v>
      </c>
      <c r="E23" s="194" t="s">
        <v>179</v>
      </c>
      <c r="F23" s="197">
        <f t="shared" si="24"/>
        <v>0</v>
      </c>
      <c r="G23" s="198">
        <f t="shared" si="24"/>
        <v>67</v>
      </c>
      <c r="H23" s="198">
        <f t="shared" si="24"/>
        <v>39</v>
      </c>
      <c r="I23" s="198">
        <f t="shared" si="24"/>
        <v>68</v>
      </c>
      <c r="J23" s="199">
        <f t="shared" si="24"/>
        <v>39</v>
      </c>
      <c r="K23" s="200" t="str">
        <f t="shared" si="24"/>
        <v/>
      </c>
      <c r="L23" s="201">
        <f t="shared" si="24"/>
        <v>0.13224844990753837</v>
      </c>
      <c r="N23" s="207" t="s">
        <v>385</v>
      </c>
      <c r="O23" s="208"/>
      <c r="P23" s="209">
        <v>72</v>
      </c>
      <c r="Q23" s="210">
        <v>42</v>
      </c>
      <c r="R23" s="210">
        <v>74</v>
      </c>
      <c r="S23" s="211">
        <v>40</v>
      </c>
      <c r="T23" s="212">
        <v>32.595774946199725</v>
      </c>
      <c r="U23" s="213">
        <v>0.25657123145912386</v>
      </c>
      <c r="V23" s="194">
        <v>10.776</v>
      </c>
      <c r="X23" s="194">
        <v>20</v>
      </c>
      <c r="AA23" s="364"/>
      <c r="AB23" s="241" t="s">
        <v>179</v>
      </c>
      <c r="AC23" s="258">
        <f>(AC10+273.15+$AO$8)/((AC10+273.15+$AO$8)-($AM$8+273.15-$AO$8))*$AM$10*$AM$11</f>
        <v>8.6315987426049663</v>
      </c>
      <c r="AD23" s="258">
        <f>(AE10+273.15+$AO$8)/((AE10+273.15+$AO$8)-($AM$8+273.15-$AO$8))*$AM$10*$AM$11</f>
        <v>9.4022318224595232</v>
      </c>
      <c r="AE23" s="258">
        <f>(AG10+273.15+$AO$8)/((AG10+273.15+$AO$8)-($AM$8+273.15-$AO$8))*$AM$10*$AM$11</f>
        <v>8.6315987426049663</v>
      </c>
      <c r="AF23" s="259">
        <f>(AI10+273.15+$AO$8)/((AI10+273.15+$AO$8)-($AM$8+273.15-$AO$8))*$AM$10</f>
        <v>7.9843957118667017</v>
      </c>
      <c r="AU23" s="364"/>
      <c r="AV23" s="241" t="s">
        <v>179</v>
      </c>
      <c r="AW23" s="258">
        <f t="shared" si="21"/>
        <v>5.9553926797050414</v>
      </c>
      <c r="AX23" s="258">
        <f>((AZ17-AY17)/LN(AZ17/AY17))/((AZ17-AY17)/LN(AZ17/AY17)-($BI$7-$BK$7-$BM$7)/LN(($BI$7-$BK$7)/$BM$7))*$BI$10</f>
        <v>5.9942745260623997</v>
      </c>
      <c r="AY23" s="258">
        <f>((BB17-BA17)/LN(BB17/BA17))/((BB17-BA17)/LN(BB17/BA17)-($BI$7-$BK$7-$BM$7)/LN(($BI$7-$BK$7)/$BM$7))*$BI$10</f>
        <v>5.9553926797050414</v>
      </c>
      <c r="AZ23" s="258">
        <f>((BD17-BC17)/LN(BD17/BC17))/((BD17-BC17)/LN(BD17/BC17)-($BI$7-$BK$7-$BM$7)/LN(($BI$7-$BK$7)/$BM$7))*$BI$10</f>
        <v>5.9180303774552367</v>
      </c>
      <c r="BB23" s="255"/>
      <c r="BC23" s="255"/>
      <c r="BD23" s="255"/>
      <c r="BQ23" s="206" t="s">
        <v>381</v>
      </c>
      <c r="BR23" s="194">
        <v>2030</v>
      </c>
      <c r="BS23" s="194">
        <v>12</v>
      </c>
      <c r="BV23" s="194">
        <f>35+273.15</f>
        <v>308.14999999999998</v>
      </c>
      <c r="BW23" s="194">
        <f>70+273.15</f>
        <v>343.15</v>
      </c>
      <c r="BX23" s="194">
        <f>40+273.15</f>
        <v>313.14999999999998</v>
      </c>
      <c r="BY23" s="194">
        <f t="shared" si="25"/>
        <v>298.14999999999998</v>
      </c>
      <c r="CB23" s="239">
        <f t="shared" si="12"/>
        <v>0.72838984888070513</v>
      </c>
      <c r="CC23" s="239"/>
      <c r="CD23" s="239"/>
    </row>
    <row r="24" spans="1:82">
      <c r="A24" s="194">
        <v>21</v>
      </c>
      <c r="B24" s="194" t="s">
        <v>386</v>
      </c>
      <c r="C24" s="194">
        <v>29189</v>
      </c>
      <c r="D24" s="194" t="s">
        <v>298</v>
      </c>
      <c r="E24" s="194" t="s">
        <v>179</v>
      </c>
      <c r="F24" s="197">
        <f t="shared" si="24"/>
        <v>0</v>
      </c>
      <c r="G24" s="198">
        <f t="shared" si="24"/>
        <v>72</v>
      </c>
      <c r="H24" s="198">
        <f t="shared" si="24"/>
        <v>42</v>
      </c>
      <c r="I24" s="198">
        <f t="shared" si="24"/>
        <v>85</v>
      </c>
      <c r="J24" s="199">
        <f t="shared" si="24"/>
        <v>45</v>
      </c>
      <c r="K24" s="200">
        <f t="shared" si="24"/>
        <v>32.071334210213017</v>
      </c>
      <c r="L24" s="201">
        <f t="shared" si="24"/>
        <v>0.16574868264164008</v>
      </c>
      <c r="N24" s="207" t="s">
        <v>387</v>
      </c>
      <c r="O24" s="208">
        <v>5.0035402407363698E-2</v>
      </c>
      <c r="P24" s="209">
        <v>72</v>
      </c>
      <c r="Q24" s="210">
        <v>38</v>
      </c>
      <c r="R24" s="210">
        <v>76</v>
      </c>
      <c r="S24" s="211">
        <v>33</v>
      </c>
      <c r="T24" s="212">
        <v>40.247738014723978</v>
      </c>
      <c r="U24" s="213">
        <v>0.2653447329192547</v>
      </c>
      <c r="V24" s="194">
        <v>17.736999999999998</v>
      </c>
      <c r="X24" s="194">
        <v>21</v>
      </c>
      <c r="BC24" s="198"/>
      <c r="BQ24" s="206" t="s">
        <v>381</v>
      </c>
      <c r="BR24" s="194">
        <v>2050</v>
      </c>
      <c r="BS24" s="194">
        <v>18</v>
      </c>
      <c r="BT24" s="194">
        <v>7</v>
      </c>
      <c r="BU24" s="194">
        <v>20</v>
      </c>
      <c r="BV24" s="194">
        <f>30+273.15</f>
        <v>303.14999999999998</v>
      </c>
      <c r="BW24" s="194">
        <f>60+273.15</f>
        <v>333.15</v>
      </c>
      <c r="BX24" s="194">
        <f>40+273.15</f>
        <v>313.14999999999998</v>
      </c>
      <c r="BY24" s="194">
        <f t="shared" si="25"/>
        <v>298.14999999999998</v>
      </c>
      <c r="CB24" s="239">
        <f t="shared" si="12"/>
        <v>0.69785695659241953</v>
      </c>
      <c r="CC24" s="239">
        <f t="shared" si="12"/>
        <v>0.2713888164526076</v>
      </c>
      <c r="CD24" s="239">
        <f t="shared" si="12"/>
        <v>0.7753966184360217</v>
      </c>
    </row>
    <row r="25" spans="1:82">
      <c r="A25" s="194">
        <v>22</v>
      </c>
      <c r="B25" s="194" t="s">
        <v>388</v>
      </c>
      <c r="C25" s="194">
        <v>29189</v>
      </c>
      <c r="D25" s="194" t="s">
        <v>298</v>
      </c>
      <c r="E25" s="194" t="s">
        <v>179</v>
      </c>
      <c r="F25" s="197">
        <f t="shared" si="24"/>
        <v>7.1007682553889756E-2</v>
      </c>
      <c r="G25" s="198">
        <f t="shared" si="24"/>
        <v>68</v>
      </c>
      <c r="H25" s="198">
        <f t="shared" si="24"/>
        <v>38</v>
      </c>
      <c r="I25" s="198">
        <f t="shared" si="24"/>
        <v>72</v>
      </c>
      <c r="J25" s="199">
        <f t="shared" si="24"/>
        <v>33</v>
      </c>
      <c r="K25" s="200">
        <f t="shared" si="24"/>
        <v>35.785327457812848</v>
      </c>
      <c r="L25" s="201">
        <f t="shared" si="24"/>
        <v>0.28133279807306305</v>
      </c>
      <c r="N25" s="207" t="s">
        <v>389</v>
      </c>
      <c r="O25" s="208"/>
      <c r="P25" s="209">
        <v>75</v>
      </c>
      <c r="Q25" s="210">
        <v>39</v>
      </c>
      <c r="R25" s="210">
        <v>80</v>
      </c>
      <c r="S25" s="211">
        <v>36</v>
      </c>
      <c r="T25" s="212" t="s">
        <v>353</v>
      </c>
      <c r="U25" s="213">
        <v>0.30849074850106378</v>
      </c>
      <c r="V25" s="194">
        <v>21.452000000000002</v>
      </c>
      <c r="X25" s="194">
        <v>22</v>
      </c>
    </row>
    <row r="26" spans="1:82" ht="15" thickBot="1">
      <c r="A26" s="194">
        <v>23</v>
      </c>
      <c r="B26" s="194" t="s">
        <v>390</v>
      </c>
      <c r="C26" s="194">
        <v>29189</v>
      </c>
      <c r="D26" s="194" t="s">
        <v>298</v>
      </c>
      <c r="E26" s="194" t="s">
        <v>179</v>
      </c>
      <c r="F26" s="197">
        <f t="shared" si="24"/>
        <v>0</v>
      </c>
      <c r="G26" s="198">
        <f t="shared" si="24"/>
        <v>69</v>
      </c>
      <c r="H26" s="198">
        <f t="shared" si="24"/>
        <v>41</v>
      </c>
      <c r="I26" s="198">
        <f t="shared" si="24"/>
        <v>72</v>
      </c>
      <c r="J26" s="199">
        <f t="shared" si="24"/>
        <v>36</v>
      </c>
      <c r="K26" s="200">
        <f t="shared" si="24"/>
        <v>34.4</v>
      </c>
      <c r="L26" s="201">
        <f t="shared" si="24"/>
        <v>0.18216666666666667</v>
      </c>
      <c r="N26" s="207" t="s">
        <v>391</v>
      </c>
      <c r="O26" s="208">
        <v>1.9463230203951222E-2</v>
      </c>
      <c r="P26" s="209">
        <v>68</v>
      </c>
      <c r="Q26" s="210">
        <v>38</v>
      </c>
      <c r="R26" s="210">
        <v>75</v>
      </c>
      <c r="S26" s="211">
        <v>35</v>
      </c>
      <c r="T26" s="212">
        <v>36.000250071042913</v>
      </c>
      <c r="U26" s="213"/>
      <c r="V26" s="194" t="s">
        <v>353</v>
      </c>
      <c r="X26" s="194">
        <v>23</v>
      </c>
      <c r="AA26" s="262" t="s">
        <v>392</v>
      </c>
      <c r="AB26" s="263"/>
      <c r="AC26" s="263" t="s">
        <v>393</v>
      </c>
      <c r="AD26" s="263"/>
      <c r="AE26" s="263"/>
      <c r="AF26" s="263"/>
      <c r="AG26" s="263"/>
      <c r="AH26" s="263"/>
      <c r="AI26" s="263"/>
      <c r="AU26" s="194" t="s">
        <v>328</v>
      </c>
      <c r="AW26" s="194" t="s">
        <v>358</v>
      </c>
      <c r="AX26" s="194" t="s">
        <v>359</v>
      </c>
      <c r="AY26" s="194" t="s">
        <v>360</v>
      </c>
      <c r="AZ26" s="194" t="s">
        <v>361</v>
      </c>
    </row>
    <row r="27" spans="1:82" ht="18">
      <c r="A27" s="194">
        <v>24</v>
      </c>
      <c r="B27" s="194" t="s">
        <v>394</v>
      </c>
      <c r="C27" s="194">
        <v>29189</v>
      </c>
      <c r="D27" s="194" t="s">
        <v>298</v>
      </c>
      <c r="E27" s="194" t="s">
        <v>179</v>
      </c>
      <c r="F27" s="197"/>
      <c r="G27" s="198"/>
      <c r="H27" s="198"/>
      <c r="I27" s="198"/>
      <c r="J27" s="199"/>
      <c r="K27" s="200"/>
      <c r="L27" s="201"/>
      <c r="N27" s="207" t="s">
        <v>395</v>
      </c>
      <c r="O27" s="208">
        <v>0.13582889469679427</v>
      </c>
      <c r="P27" s="209">
        <v>70.3</v>
      </c>
      <c r="Q27" s="210">
        <v>47.6</v>
      </c>
      <c r="R27" s="210">
        <v>75.5</v>
      </c>
      <c r="S27" s="211">
        <v>48.5</v>
      </c>
      <c r="T27" s="212"/>
      <c r="U27" s="213">
        <v>0.13322763311626915</v>
      </c>
      <c r="V27" s="194">
        <v>226.101</v>
      </c>
      <c r="X27" s="194">
        <v>24</v>
      </c>
      <c r="AU27" s="362" t="s">
        <v>322</v>
      </c>
      <c r="AV27" s="252" t="s">
        <v>180</v>
      </c>
      <c r="AW27" s="253">
        <f>((AX14-AW14)/LN(AX14/AW14))/((AX14-AW14)/LN(AX14/AW14)-($BI$8-$BK$8-$BM$8)/LN(($BI$8-$BK$8)/$BM$8))*$BI$10</f>
        <v>6.865069691519631</v>
      </c>
      <c r="AX27" s="253">
        <f>((AZ14-AY14)/LN(AZ14/AY14))/((AZ14-AY14)/LN(AZ14/AY14)-($BI$8-$BK$8-$BM$8)/LN(($BI$8-$BK$8)/$BM$8))*$BI$10</f>
        <v>7.2952104605878532</v>
      </c>
      <c r="AY27" s="253">
        <f>((BB14-BA14)/LN(BB14/BA14))/((BB14-BA14)/LN(BB14/BA14)-($BI$8-$BK$8-$BM$8)/LN(($BI$8-$BK$8)/$BM$8))*$BI$10</f>
        <v>6.865069691519631</v>
      </c>
      <c r="AZ27" s="253">
        <f>((BD14-BC14)/LN(BD14/BC14))/((BD14-BC14)/LN(BD14/BC14)-($BI$8-$BK$8-$BM$8)/LN(($BI$8-$BK$8)/$BM$8))*$BI$10</f>
        <v>6.4883094676976381</v>
      </c>
      <c r="BA27" s="239"/>
      <c r="BR27" s="206">
        <f>31+28</f>
        <v>59</v>
      </c>
      <c r="BS27" s="194">
        <f>31+30+31+BR27</f>
        <v>151</v>
      </c>
      <c r="BT27" s="194">
        <f>31+30+31+BS27</f>
        <v>243</v>
      </c>
      <c r="BU27" s="194">
        <f>31+30+30+BT27</f>
        <v>334</v>
      </c>
      <c r="BV27" s="194">
        <f>BU27+31</f>
        <v>365</v>
      </c>
    </row>
    <row r="28" spans="1:82" ht="18.600000000000001" thickBot="1">
      <c r="A28" s="194">
        <v>25</v>
      </c>
      <c r="B28" s="194" t="s">
        <v>396</v>
      </c>
      <c r="C28" s="194">
        <v>29189</v>
      </c>
      <c r="D28" s="194" t="s">
        <v>298</v>
      </c>
      <c r="E28" s="194" t="s">
        <v>179</v>
      </c>
      <c r="F28" s="197"/>
      <c r="G28" s="198"/>
      <c r="H28" s="198"/>
      <c r="I28" s="198"/>
      <c r="J28" s="199"/>
      <c r="K28" s="200"/>
      <c r="L28" s="201"/>
      <c r="N28" s="207" t="s">
        <v>397</v>
      </c>
      <c r="O28" s="208"/>
      <c r="P28" s="209">
        <v>65</v>
      </c>
      <c r="Q28" s="210">
        <v>35</v>
      </c>
      <c r="R28" s="210">
        <v>65</v>
      </c>
      <c r="S28" s="211">
        <v>33</v>
      </c>
      <c r="T28" s="212" t="s">
        <v>353</v>
      </c>
      <c r="U28" s="213">
        <v>0.16795656732669273</v>
      </c>
      <c r="V28" s="194">
        <v>20.632180999999999</v>
      </c>
      <c r="X28" s="194">
        <v>25</v>
      </c>
      <c r="AB28" s="365" t="s">
        <v>304</v>
      </c>
      <c r="AC28" s="365"/>
      <c r="AD28" s="366" t="s">
        <v>305</v>
      </c>
      <c r="AE28" s="366"/>
      <c r="AF28" s="367" t="s">
        <v>306</v>
      </c>
      <c r="AG28" s="367"/>
      <c r="AH28" s="368" t="s">
        <v>307</v>
      </c>
      <c r="AI28" s="368"/>
      <c r="AU28" s="363"/>
      <c r="AV28" s="229" t="s">
        <v>179</v>
      </c>
      <c r="AW28" s="239">
        <f t="shared" ref="AW28:AW30" si="26">((AX15-AW15)/LN(AX15/AW15))/((AX15-AW15)/LN(AX15/AW15)-($BI$8-$BK$8-$BM$8)/LN(($BI$8-$BK$8)/$BM$8))*$BI$10</f>
        <v>9.2897896563308411</v>
      </c>
      <c r="AX28" s="239">
        <f>((AZ15-AY15)/LN(AZ15/AY15))/((AZ15-AY15)/LN(AZ15/AY15)-($BI$8-$BK$8-$BM$8)/LN(($BI$8-$BK$8)/$BM$8))*$BI$10</f>
        <v>9.6911318795609045</v>
      </c>
      <c r="AY28" s="239">
        <f>((BB15-BA15)/LN(BB15/BA15))/((BB15-BA15)/LN(BB15/BA15)-($BI$8-$BK$8-$BM$8)/LN(($BI$8-$BK$8)/$BM$8))*$BI$10</f>
        <v>9.2897896563308411</v>
      </c>
      <c r="AZ28" s="239">
        <f>((BD15-BC15)/LN(BD15/BC15))/((BD15-BC15)/LN(BD15/BC15)-($BI$8-$BK$8-$BM$8)/LN(($BI$8-$BK$8)/$BM$8))*$BI$10</f>
        <v>8.9272626825264094</v>
      </c>
      <c r="BA28" s="239"/>
    </row>
    <row r="29" spans="1:82" ht="18">
      <c r="A29" s="194">
        <v>26</v>
      </c>
      <c r="B29" s="194" t="s">
        <v>398</v>
      </c>
      <c r="C29" s="194">
        <v>29188</v>
      </c>
      <c r="D29" s="194" t="s">
        <v>298</v>
      </c>
      <c r="E29" s="194" t="s">
        <v>179</v>
      </c>
      <c r="F29" s="197">
        <f t="shared" ref="F29:L29" si="27">O17</f>
        <v>0</v>
      </c>
      <c r="G29" s="198">
        <f t="shared" si="27"/>
        <v>68</v>
      </c>
      <c r="H29" s="198">
        <f t="shared" si="27"/>
        <v>38</v>
      </c>
      <c r="I29" s="198">
        <f t="shared" si="27"/>
        <v>66</v>
      </c>
      <c r="J29" s="199">
        <f t="shared" si="27"/>
        <v>35</v>
      </c>
      <c r="K29" s="200" t="str">
        <f t="shared" si="27"/>
        <v/>
      </c>
      <c r="L29" s="201">
        <f t="shared" si="27"/>
        <v>0.20638929769658007</v>
      </c>
      <c r="N29" s="207" t="s">
        <v>399</v>
      </c>
      <c r="O29" s="208"/>
      <c r="P29" s="209">
        <v>69</v>
      </c>
      <c r="Q29" s="210">
        <v>0</v>
      </c>
      <c r="R29" s="210">
        <v>78</v>
      </c>
      <c r="S29" s="211">
        <v>0</v>
      </c>
      <c r="T29" s="212" t="s">
        <v>353</v>
      </c>
      <c r="U29" s="213"/>
      <c r="V29" s="194" t="s">
        <v>353</v>
      </c>
      <c r="X29" s="194">
        <v>26</v>
      </c>
      <c r="AA29" s="215"/>
      <c r="AB29" s="217" t="s">
        <v>311</v>
      </c>
      <c r="AC29" s="217" t="s">
        <v>312</v>
      </c>
      <c r="AD29" s="218" t="s">
        <v>291</v>
      </c>
      <c r="AE29" s="218" t="s">
        <v>292</v>
      </c>
      <c r="AF29" s="219" t="s">
        <v>313</v>
      </c>
      <c r="AG29" s="219" t="s">
        <v>314</v>
      </c>
      <c r="AH29" s="220" t="s">
        <v>293</v>
      </c>
      <c r="AI29" s="221" t="s">
        <v>294</v>
      </c>
      <c r="AU29" s="363" t="s">
        <v>298</v>
      </c>
      <c r="AV29" s="229" t="s">
        <v>180</v>
      </c>
      <c r="AW29" s="239">
        <f t="shared" si="26"/>
        <v>7.9908434205699788</v>
      </c>
      <c r="AX29" s="239">
        <f>((AZ16-AY16)/LN(AZ16/AY16))/((AZ16-AY16)/LN(AZ16/AY16)-($BI$8-$BK$8-$BM$8)/LN(($BI$8-$BK$8)/$BM$8))*$BI$10</f>
        <v>8.2729893765411635</v>
      </c>
      <c r="AY29" s="239">
        <f>((BB16-BA16)/LN(BB16/BA16))/((BB16-BA16)/LN(BB16/BA16)-($BI$8-$BK$8-$BM$8)/LN(($BI$8-$BK$8)/$BM$8))*$BI$10</f>
        <v>7.9908434205699788</v>
      </c>
      <c r="AZ29" s="239">
        <f>((BD16-BC16)/LN(BD16/BC16))/((BD16-BC16)/LN(BD16/BC16)-($BI$8-$BK$8-$BM$8)/LN(($BI$8-$BK$8)/$BM$8))*$BI$10</f>
        <v>7.732517958339483</v>
      </c>
      <c r="BA29" s="239"/>
      <c r="BQ29" s="206" t="s">
        <v>400</v>
      </c>
    </row>
    <row r="30" spans="1:82" ht="21.6" thickBot="1">
      <c r="A30" s="194">
        <v>27</v>
      </c>
      <c r="B30" s="194" t="s">
        <v>401</v>
      </c>
      <c r="C30" s="194">
        <v>26696</v>
      </c>
      <c r="D30" s="194" t="s">
        <v>298</v>
      </c>
      <c r="E30" s="194" t="s">
        <v>180</v>
      </c>
      <c r="F30" s="197"/>
      <c r="G30" s="198"/>
      <c r="H30" s="198"/>
      <c r="I30" s="198"/>
      <c r="J30" s="199"/>
      <c r="K30" s="200"/>
      <c r="L30" s="201"/>
      <c r="N30" s="207" t="s">
        <v>402</v>
      </c>
      <c r="O30" s="208"/>
      <c r="P30" s="209">
        <v>70</v>
      </c>
      <c r="Q30" s="210">
        <v>43</v>
      </c>
      <c r="R30" s="210">
        <v>76</v>
      </c>
      <c r="S30" s="211">
        <v>36</v>
      </c>
      <c r="T30" s="212" t="s">
        <v>353</v>
      </c>
      <c r="U30" s="213">
        <v>0.26724137931034481</v>
      </c>
      <c r="V30" s="194">
        <v>6.29</v>
      </c>
      <c r="X30" s="194">
        <v>27</v>
      </c>
      <c r="AA30" s="228">
        <v>2020</v>
      </c>
      <c r="AB30" s="230">
        <v>75</v>
      </c>
      <c r="AC30" s="230">
        <v>40</v>
      </c>
      <c r="AD30" s="264">
        <f t="shared" ref="AD30:AE32" si="28">AVERAGE(AE7:AE10)/AVERAGE(AC7:AC10)*AB30</f>
        <v>71.796358027935881</v>
      </c>
      <c r="AE30" s="264">
        <f t="shared" si="28"/>
        <v>41.1489156189106</v>
      </c>
      <c r="AF30" s="232">
        <v>75</v>
      </c>
      <c r="AG30" s="232">
        <v>40</v>
      </c>
      <c r="AH30" s="233">
        <f t="shared" ref="AH30:AI32" si="29">AVERAGE(AI7:AI10)/AVERAGE(AG7:AG10)*AF30</f>
        <v>78.203641972064148</v>
      </c>
      <c r="AI30" s="234">
        <f t="shared" si="29"/>
        <v>38.851084381089407</v>
      </c>
      <c r="AU30" s="364"/>
      <c r="AV30" s="241" t="s">
        <v>179</v>
      </c>
      <c r="AW30" s="258">
        <f t="shared" si="26"/>
        <v>10.30305423297294</v>
      </c>
      <c r="AX30" s="258">
        <f>((AZ17-AY17)/LN(AZ17/AY17))/((AZ17-AY17)/LN(AZ17/AY17)-($BI$8-$BK$8-$BM$8)/LN(($BI$8-$BK$8)/$BM$8))*$BI$10</f>
        <v>10.425284720592808</v>
      </c>
      <c r="AY30" s="258">
        <f>((BB17-BA17)/LN(BB17/BA17))/((BB17-BA17)/LN(BB17/BA17)-($BI$8-$BK$8-$BM$8)/LN(($BI$8-$BK$8)/$BM$8))*$BI$10</f>
        <v>10.30305423297294</v>
      </c>
      <c r="AZ30" s="258">
        <f>((BD17-BC17)/LN(BD17/BC17))/((BD17-BC17)/LN(BD17/BC17)-($BI$8-$BK$8-$BM$8)/LN(($BI$8-$BK$8)/$BM$8))*$BI$10</f>
        <v>10.18680878319549</v>
      </c>
      <c r="BA30" s="239"/>
      <c r="BQ30" s="206" t="s">
        <v>180</v>
      </c>
      <c r="BR30" s="206" t="s">
        <v>361</v>
      </c>
      <c r="BS30" s="206" t="s">
        <v>358</v>
      </c>
      <c r="BT30" s="206" t="s">
        <v>359</v>
      </c>
      <c r="BU30" s="206" t="s">
        <v>360</v>
      </c>
    </row>
    <row r="31" spans="1:82" ht="21">
      <c r="A31" s="194">
        <v>28</v>
      </c>
      <c r="B31" s="194" t="s">
        <v>403</v>
      </c>
      <c r="C31" s="194">
        <v>29189</v>
      </c>
      <c r="D31" s="194" t="s">
        <v>298</v>
      </c>
      <c r="E31" s="194" t="s">
        <v>180</v>
      </c>
      <c r="F31" s="197">
        <f t="shared" ref="F31:L32" si="30">O18</f>
        <v>0</v>
      </c>
      <c r="G31" s="198">
        <f t="shared" si="30"/>
        <v>75</v>
      </c>
      <c r="H31" s="198">
        <f t="shared" si="30"/>
        <v>45</v>
      </c>
      <c r="I31" s="198">
        <f t="shared" si="30"/>
        <v>80</v>
      </c>
      <c r="J31" s="199">
        <f t="shared" si="30"/>
        <v>42</v>
      </c>
      <c r="K31" s="200" t="str">
        <f t="shared" si="30"/>
        <v/>
      </c>
      <c r="L31" s="201">
        <f t="shared" si="30"/>
        <v>0.23425876726886291</v>
      </c>
      <c r="N31" s="207" t="s">
        <v>404</v>
      </c>
      <c r="O31" s="208">
        <v>3.0235450529656475E-2</v>
      </c>
      <c r="P31" s="209">
        <v>70</v>
      </c>
      <c r="Q31" s="210">
        <v>39</v>
      </c>
      <c r="R31" s="210">
        <v>70</v>
      </c>
      <c r="S31" s="211">
        <v>36</v>
      </c>
      <c r="T31" s="212">
        <v>34.829437787688285</v>
      </c>
      <c r="U31" s="213">
        <v>0.24540067220944631</v>
      </c>
      <c r="V31" s="194">
        <v>17.062999999999999</v>
      </c>
      <c r="X31" s="194">
        <v>28</v>
      </c>
      <c r="AA31" s="228">
        <v>2030</v>
      </c>
      <c r="AB31" s="230">
        <v>70</v>
      </c>
      <c r="AC31" s="230">
        <v>35</v>
      </c>
      <c r="AD31" s="264">
        <f t="shared" si="28"/>
        <v>67.171326169507537</v>
      </c>
      <c r="AE31" s="264">
        <f t="shared" si="28"/>
        <v>36.322999022606751</v>
      </c>
      <c r="AF31" s="232">
        <v>70</v>
      </c>
      <c r="AG31" s="232">
        <v>35</v>
      </c>
      <c r="AH31" s="233">
        <f t="shared" si="29"/>
        <v>72.828673830492477</v>
      </c>
      <c r="AI31" s="234">
        <f t="shared" si="29"/>
        <v>33.677000977393234</v>
      </c>
      <c r="BQ31" s="206" t="s">
        <v>405</v>
      </c>
      <c r="BR31" s="194" t="e">
        <f>(AVERAGE([5]COPs!D13:'[5]COPs'!BBO13,[5]COPs!KVL13:'[5]COPs'!LYA13)+AVERAGE([5]COPs!D11:'[5]COPs'!BBO11,[5]COPs!KVL11:'[5]COPs'!LYA11))/2</f>
        <v>#REF!</v>
      </c>
      <c r="BS31" s="194">
        <f>(AVERAGE([5]COPs!BBP11:EIM11)+AVERAGE([5]COPs!BBP13:EIM13))/2</f>
        <v>6.1699954710144986</v>
      </c>
      <c r="BT31" s="194" t="e">
        <f>(AVERAGE([5]COPs!EIN11:'[5]COPs'!HPK11)+AVERAGE([5]COPs!EIN13:'[5]COPs'!HPK13))/2</f>
        <v>#REF!</v>
      </c>
      <c r="BU31" s="194" t="e">
        <f>(AVERAGE([5]COPs!HPL11:'[5]COPs'!KVK11)+AVERAGE([5]COPs!HPL13:'[5]COPs'!KVK13))/2</f>
        <v>#REF!</v>
      </c>
    </row>
    <row r="32" spans="1:82" ht="21.6" thickBot="1">
      <c r="A32" s="194">
        <v>29</v>
      </c>
      <c r="B32" s="194" t="s">
        <v>406</v>
      </c>
      <c r="C32" s="194">
        <v>32264</v>
      </c>
      <c r="D32" s="194" t="s">
        <v>322</v>
      </c>
      <c r="E32" s="194" t="s">
        <v>179</v>
      </c>
      <c r="F32" s="197">
        <f t="shared" si="30"/>
        <v>0</v>
      </c>
      <c r="G32" s="198">
        <f t="shared" si="30"/>
        <v>68</v>
      </c>
      <c r="H32" s="198">
        <f t="shared" si="30"/>
        <v>42</v>
      </c>
      <c r="I32" s="198">
        <f t="shared" si="30"/>
        <v>71</v>
      </c>
      <c r="J32" s="199">
        <f t="shared" si="30"/>
        <v>39</v>
      </c>
      <c r="K32" s="200">
        <f t="shared" si="30"/>
        <v>0</v>
      </c>
      <c r="L32" s="201">
        <f t="shared" si="30"/>
        <v>0.36491505815015529</v>
      </c>
      <c r="N32" s="207" t="s">
        <v>407</v>
      </c>
      <c r="O32" s="208"/>
      <c r="P32" s="209">
        <v>65</v>
      </c>
      <c r="Q32" s="210">
        <v>48</v>
      </c>
      <c r="R32" s="210">
        <v>67</v>
      </c>
      <c r="S32" s="211">
        <v>43</v>
      </c>
      <c r="T32" s="212">
        <v>27.127571597013578</v>
      </c>
      <c r="U32" s="213">
        <v>0.32371300580157158</v>
      </c>
      <c r="V32" s="194">
        <v>36.835999999999999</v>
      </c>
      <c r="X32" s="194">
        <v>29</v>
      </c>
      <c r="AA32" s="240">
        <v>2050</v>
      </c>
      <c r="AB32" s="242">
        <v>60</v>
      </c>
      <c r="AC32" s="242">
        <v>30</v>
      </c>
      <c r="AD32" s="265">
        <f t="shared" si="28"/>
        <v>57.784944570671094</v>
      </c>
      <c r="AE32" s="266">
        <f t="shared" si="28"/>
        <v>31.124856789118102</v>
      </c>
      <c r="AF32" s="244">
        <v>60</v>
      </c>
      <c r="AG32" s="244">
        <v>30</v>
      </c>
      <c r="AH32" s="245">
        <f t="shared" si="29"/>
        <v>62.215055429328899</v>
      </c>
      <c r="AI32" s="246">
        <f t="shared" si="29"/>
        <v>28.875143210881898</v>
      </c>
      <c r="BQ32" s="206" t="s">
        <v>408</v>
      </c>
      <c r="BR32" s="194" t="e">
        <f>(AVERAGE([5]COPs!D14:'[5]COPs'!BBO14,[5]COPs!KVL14:'[5]COPs'!LYA14)+AVERAGE([5]COPs!D12:'[5]COPs'!BBO12,[5]COPs!KVL12:'[5]COPs'!LYA12))/2</f>
        <v>#REF!</v>
      </c>
      <c r="BS32" s="194">
        <f>(AVERAGE([5]COPs!BBP12:EIM12)+AVERAGE([5]COPs!BBP14:EIM14))/2</f>
        <v>5.3999999999999879</v>
      </c>
      <c r="BT32" s="194" t="e">
        <f>(AVERAGE([5]COPs!EIN12:'[5]COPs'!HPK12)+AVERAGE([5]COPs!EIN14:'[5]COPs'!HPK14))/2</f>
        <v>#REF!</v>
      </c>
      <c r="BU32" s="194" t="e">
        <f>(AVERAGE([5]COPs!HPL12:'[5]COPs'!KVK12)+AVERAGE([5]COPs!HPL14:'[5]COPs'!KVK14))/2</f>
        <v>#REF!</v>
      </c>
    </row>
    <row r="33" spans="1:73">
      <c r="A33" s="194">
        <v>30</v>
      </c>
      <c r="B33" s="194" t="s">
        <v>406</v>
      </c>
      <c r="C33" s="194">
        <v>32264</v>
      </c>
      <c r="D33" s="194" t="s">
        <v>298</v>
      </c>
      <c r="E33" s="194" t="s">
        <v>179</v>
      </c>
      <c r="F33" s="197">
        <f t="shared" ref="F33:L33" si="31">O19</f>
        <v>0</v>
      </c>
      <c r="G33" s="198">
        <f t="shared" si="31"/>
        <v>68</v>
      </c>
      <c r="H33" s="198">
        <f t="shared" si="31"/>
        <v>42</v>
      </c>
      <c r="I33" s="198">
        <f t="shared" si="31"/>
        <v>71</v>
      </c>
      <c r="J33" s="199">
        <f t="shared" si="31"/>
        <v>39</v>
      </c>
      <c r="K33" s="200">
        <f t="shared" si="31"/>
        <v>0</v>
      </c>
      <c r="L33" s="201">
        <f t="shared" si="31"/>
        <v>0.36491505815015529</v>
      </c>
      <c r="N33" s="207" t="s">
        <v>409</v>
      </c>
      <c r="O33" s="208">
        <v>1.843368237347295E-2</v>
      </c>
      <c r="P33" s="209">
        <v>68</v>
      </c>
      <c r="Q33" s="210">
        <v>36</v>
      </c>
      <c r="R33" s="210">
        <v>72</v>
      </c>
      <c r="S33" s="211">
        <v>36</v>
      </c>
      <c r="T33" s="212">
        <v>34.286461102250577</v>
      </c>
      <c r="U33" s="213">
        <v>0.16590732303589287</v>
      </c>
      <c r="V33" s="194">
        <v>7.5060000000000002</v>
      </c>
      <c r="X33" s="194">
        <v>30</v>
      </c>
      <c r="AU33" s="262" t="s">
        <v>392</v>
      </c>
      <c r="AV33" s="263"/>
      <c r="AW33" s="263" t="s">
        <v>393</v>
      </c>
      <c r="AX33" s="263"/>
      <c r="AY33" s="263"/>
      <c r="AZ33" s="263"/>
      <c r="BA33" s="263"/>
      <c r="BB33" s="263"/>
      <c r="BC33" s="263"/>
      <c r="BP33" s="267" t="s">
        <v>410</v>
      </c>
      <c r="BQ33" s="206" t="s">
        <v>411</v>
      </c>
      <c r="BR33" s="194">
        <f>AVERAGE(3,2.2,4.5)</f>
        <v>3.2333333333333329</v>
      </c>
      <c r="BS33" s="206">
        <f>AVERAGE(6,10.5,3)</f>
        <v>6.5</v>
      </c>
      <c r="BT33" s="194">
        <f>AVERAGE(14.5,17.5,18)</f>
        <v>16.666666666666668</v>
      </c>
      <c r="BU33" s="194">
        <f>AVERAGE(16,12.5,8.5)</f>
        <v>12.333333333333334</v>
      </c>
    </row>
    <row r="34" spans="1:73" ht="16.2" thickBot="1">
      <c r="A34" s="194">
        <v>31</v>
      </c>
      <c r="B34" s="194" t="s">
        <v>412</v>
      </c>
      <c r="C34" s="194">
        <v>29189</v>
      </c>
      <c r="D34" s="194" t="s">
        <v>298</v>
      </c>
      <c r="E34" s="194" t="s">
        <v>179</v>
      </c>
      <c r="F34" s="197">
        <f t="shared" ref="F34:K34" si="32">O21</f>
        <v>0</v>
      </c>
      <c r="G34" s="198">
        <f t="shared" si="32"/>
        <v>70</v>
      </c>
      <c r="H34" s="198">
        <f t="shared" si="32"/>
        <v>0</v>
      </c>
      <c r="I34" s="198">
        <f t="shared" si="32"/>
        <v>75</v>
      </c>
      <c r="J34" s="199">
        <f t="shared" si="32"/>
        <v>0</v>
      </c>
      <c r="K34" s="200" t="str">
        <f t="shared" si="32"/>
        <v/>
      </c>
      <c r="L34" s="268">
        <f>[6]Sheet2!I11</f>
        <v>0.22800028617798151</v>
      </c>
      <c r="N34" s="207" t="s">
        <v>413</v>
      </c>
      <c r="O34" s="208"/>
      <c r="P34" s="209">
        <v>70</v>
      </c>
      <c r="Q34" s="210">
        <v>0</v>
      </c>
      <c r="R34" s="210">
        <v>76</v>
      </c>
      <c r="S34" s="211">
        <v>0</v>
      </c>
      <c r="T34" s="212">
        <v>47.210473186119877</v>
      </c>
      <c r="U34" s="213">
        <v>0.22411217101482589</v>
      </c>
      <c r="V34" s="194">
        <v>6.7510000000000003</v>
      </c>
      <c r="X34" s="194">
        <v>31</v>
      </c>
      <c r="AA34" s="194" t="s">
        <v>357</v>
      </c>
      <c r="AB34" s="194" t="s">
        <v>358</v>
      </c>
      <c r="AC34" s="194" t="s">
        <v>359</v>
      </c>
      <c r="AD34" s="194" t="s">
        <v>360</v>
      </c>
      <c r="AE34" s="194" t="s">
        <v>361</v>
      </c>
      <c r="BQ34" s="206"/>
    </row>
    <row r="35" spans="1:73" ht="18.600000000000001" thickBot="1">
      <c r="A35" s="194">
        <v>32</v>
      </c>
      <c r="B35" s="194" t="s">
        <v>414</v>
      </c>
      <c r="C35" s="194">
        <v>29189</v>
      </c>
      <c r="D35" s="194" t="s">
        <v>298</v>
      </c>
      <c r="E35" s="194" t="s">
        <v>179</v>
      </c>
      <c r="F35" s="197">
        <f t="shared" ref="F35:L39" si="33">O23</f>
        <v>0</v>
      </c>
      <c r="G35" s="198">
        <f t="shared" si="33"/>
        <v>72</v>
      </c>
      <c r="H35" s="198">
        <f t="shared" si="33"/>
        <v>42</v>
      </c>
      <c r="I35" s="198">
        <f t="shared" si="33"/>
        <v>74</v>
      </c>
      <c r="J35" s="199">
        <f t="shared" si="33"/>
        <v>40</v>
      </c>
      <c r="K35" s="200">
        <f t="shared" si="33"/>
        <v>32.595774946199725</v>
      </c>
      <c r="L35" s="201">
        <f t="shared" si="33"/>
        <v>0.25657123145912386</v>
      </c>
      <c r="N35" s="207" t="s">
        <v>415</v>
      </c>
      <c r="O35" s="208"/>
      <c r="P35" s="209">
        <v>75</v>
      </c>
      <c r="Q35" s="210">
        <v>41</v>
      </c>
      <c r="R35" s="210">
        <v>75</v>
      </c>
      <c r="S35" s="211">
        <v>36</v>
      </c>
      <c r="T35" s="212">
        <v>40.59779889728101</v>
      </c>
      <c r="U35" s="213">
        <v>0.21783451189273578</v>
      </c>
      <c r="V35" s="194">
        <v>42.585000000000001</v>
      </c>
      <c r="X35" s="194">
        <v>32</v>
      </c>
      <c r="AA35" s="269">
        <v>2020</v>
      </c>
      <c r="AB35" s="253">
        <f>(AB30+273.15+$AO$7)/((AB30+273.15+$AO$7)-($AM$7+273.15-$AO$7))*$AM$10*$AM$11</f>
        <v>5.111381578947368</v>
      </c>
      <c r="AC35" s="253">
        <f>(AD30+273.15+$AO$7)/((AD30+273.15+$AO$7)-($AM$7+273.15-$AO$7))*$AM$10*$AM$11</f>
        <v>5.5313402845447772</v>
      </c>
      <c r="AD35" s="253">
        <f>(AF30+273.15+$AO$7)/((AF30+273.15+$AO$7)-($AM$7+273.15-$AO$7))*$AM$10*$AM$11</f>
        <v>5.111381578947368</v>
      </c>
      <c r="AE35" s="254">
        <f>(AH30+273.15+$AO$7)/((AH30+273.15+$AO$7)-($AM$7+273.15-$AO$7))*$AM$10</f>
        <v>4.7567276508595668</v>
      </c>
      <c r="AV35" s="365" t="s">
        <v>304</v>
      </c>
      <c r="AW35" s="365"/>
      <c r="AX35" s="366" t="s">
        <v>305</v>
      </c>
      <c r="AY35" s="366"/>
      <c r="AZ35" s="367" t="s">
        <v>306</v>
      </c>
      <c r="BA35" s="367"/>
      <c r="BB35" s="368" t="s">
        <v>307</v>
      </c>
      <c r="BC35" s="368"/>
      <c r="BQ35" s="206" t="s">
        <v>179</v>
      </c>
      <c r="BR35" s="206" t="s">
        <v>361</v>
      </c>
      <c r="BS35" s="206" t="s">
        <v>358</v>
      </c>
      <c r="BT35" s="206" t="s">
        <v>359</v>
      </c>
      <c r="BU35" s="206" t="s">
        <v>360</v>
      </c>
    </row>
    <row r="36" spans="1:73" ht="18">
      <c r="A36" s="194">
        <v>33</v>
      </c>
      <c r="B36" s="194" t="s">
        <v>416</v>
      </c>
      <c r="C36" s="194">
        <v>29189</v>
      </c>
      <c r="D36" s="194" t="s">
        <v>298</v>
      </c>
      <c r="E36" s="194" t="s">
        <v>179</v>
      </c>
      <c r="F36" s="197">
        <f t="shared" si="33"/>
        <v>5.0035402407363698E-2</v>
      </c>
      <c r="G36" s="198">
        <f t="shared" si="33"/>
        <v>72</v>
      </c>
      <c r="H36" s="198">
        <f t="shared" si="33"/>
        <v>38</v>
      </c>
      <c r="I36" s="198">
        <f t="shared" si="33"/>
        <v>76</v>
      </c>
      <c r="J36" s="199">
        <f t="shared" si="33"/>
        <v>33</v>
      </c>
      <c r="K36" s="200">
        <f t="shared" si="33"/>
        <v>40.247738014723978</v>
      </c>
      <c r="L36" s="201">
        <f t="shared" si="33"/>
        <v>0.2653447329192547</v>
      </c>
      <c r="N36" s="260" t="s">
        <v>417</v>
      </c>
      <c r="O36" s="261"/>
      <c r="P36" s="204">
        <v>65</v>
      </c>
      <c r="Q36" s="198">
        <v>70</v>
      </c>
      <c r="R36" s="198">
        <v>70</v>
      </c>
      <c r="S36" s="199">
        <v>70</v>
      </c>
      <c r="T36" s="200" t="s">
        <v>353</v>
      </c>
      <c r="U36" s="205"/>
      <c r="V36" s="194" t="s">
        <v>353</v>
      </c>
      <c r="X36" s="194">
        <v>33</v>
      </c>
      <c r="AA36" s="228">
        <v>2030</v>
      </c>
      <c r="AB36" s="239">
        <f>(AB31+273.15+$AO$7)/((AB31+273.15+$AO$7)-($AM$7+273.15-$AO$7))*$AM$10*$AM$11</f>
        <v>5.8025000000000002</v>
      </c>
      <c r="AC36" s="239">
        <f>(AD31+273.15+$AO$7)/((AD31+273.15+$AO$7)-($AM$7+273.15-$AO$7))*$AM$10*$AM$11</f>
        <v>6.2949413733486246</v>
      </c>
      <c r="AD36" s="239">
        <f>(AF31+273.15+$AO$7)/((AF31+273.15+$AO$7)-($AM$7+273.15-$AO$7))*$AM$10*$AM$11</f>
        <v>5.8025000000000002</v>
      </c>
      <c r="AE36" s="257">
        <f>(AH31+273.15+$AO$7)/((AH31+273.15+$AO$7)-($AM$7+273.15-$AO$7))*$AM$10</f>
        <v>5.3878151203710809</v>
      </c>
      <c r="AU36" s="215"/>
      <c r="AV36" s="217" t="s">
        <v>311</v>
      </c>
      <c r="AW36" s="217" t="s">
        <v>312</v>
      </c>
      <c r="AX36" s="218" t="s">
        <v>291</v>
      </c>
      <c r="AY36" s="218" t="s">
        <v>292</v>
      </c>
      <c r="AZ36" s="219" t="s">
        <v>313</v>
      </c>
      <c r="BA36" s="219" t="s">
        <v>314</v>
      </c>
      <c r="BB36" s="220" t="s">
        <v>293</v>
      </c>
      <c r="BC36" s="221" t="s">
        <v>294</v>
      </c>
      <c r="BQ36" s="206" t="s">
        <v>405</v>
      </c>
      <c r="BR36" s="194" t="e">
        <f>(AVERAGE([5]COPs!D5:'[5]COPs'!BBO5,[5]COPs!KVL5:'[5]COPs'!LYA5)+AVERAGE([5]COPs!D7:'[5]COPs'!BBO7,[5]COPs!KVL7:'[5]COPs'!LYA7)+AVERAGE([5]COPs!D9:'[5]COPs'!BBO9,[5]COPs!KVL9:'[5]COPs'!LYA9))/3</f>
        <v>#REF!</v>
      </c>
      <c r="BS36" s="194">
        <f>(AVERAGE([5]COPs!BBP5:EIM5)+AVERAGE([5]COPs!BBP7:EIM7)+AVERAGE([5]COPs!BBP9:EIM9))/3</f>
        <v>6.0428291062801973</v>
      </c>
      <c r="BT36" s="194" t="e">
        <f>(AVERAGE([5]COPs!EIN5:'[5]COPs'!HPK5)+AVERAGE([5]COPs!EIN7:'[5]COPs'!HPK7)+AVERAGE([5]COPs!EIN9:'[5]COPs'!HPK9))/3</f>
        <v>#REF!</v>
      </c>
      <c r="BU36" s="194" t="e">
        <f>(AVERAGE([5]COPs!HPL5:'[5]COPs'!KVK5)+AVERAGE([5]COPs!HPL7:'[5]COPs'!KVK7)+AVERAGE([5]COPs!HPL9:'[5]COPs'!KVK9))/3</f>
        <v>#REF!</v>
      </c>
    </row>
    <row r="37" spans="1:73" ht="21.6" thickBot="1">
      <c r="A37" s="194">
        <v>34</v>
      </c>
      <c r="B37" s="194" t="s">
        <v>418</v>
      </c>
      <c r="C37" s="194">
        <v>29189</v>
      </c>
      <c r="D37" s="194" t="s">
        <v>298</v>
      </c>
      <c r="E37" s="194" t="s">
        <v>179</v>
      </c>
      <c r="F37" s="197">
        <f t="shared" si="33"/>
        <v>0</v>
      </c>
      <c r="G37" s="198">
        <f t="shared" si="33"/>
        <v>75</v>
      </c>
      <c r="H37" s="198">
        <f t="shared" si="33"/>
        <v>39</v>
      </c>
      <c r="I37" s="198">
        <f t="shared" si="33"/>
        <v>80</v>
      </c>
      <c r="J37" s="199">
        <f t="shared" si="33"/>
        <v>36</v>
      </c>
      <c r="K37" s="200" t="str">
        <f t="shared" si="33"/>
        <v/>
      </c>
      <c r="L37" s="201">
        <f t="shared" si="33"/>
        <v>0.30849074850106378</v>
      </c>
      <c r="N37" s="207" t="s">
        <v>419</v>
      </c>
      <c r="O37" s="208">
        <v>9.067439078143693E-3</v>
      </c>
      <c r="P37" s="209">
        <v>68</v>
      </c>
      <c r="Q37" s="210">
        <v>36</v>
      </c>
      <c r="R37" s="210">
        <v>68</v>
      </c>
      <c r="S37" s="211">
        <v>36</v>
      </c>
      <c r="T37" s="212">
        <v>33.374071251901881</v>
      </c>
      <c r="U37" s="213">
        <v>0.24477346381139989</v>
      </c>
      <c r="V37" s="194">
        <v>11.885</v>
      </c>
      <c r="X37" s="194">
        <v>34</v>
      </c>
      <c r="AA37" s="240">
        <v>2050</v>
      </c>
      <c r="AB37" s="258">
        <f>(AB32+273.15+$AO$7)/((AB32+273.15+$AO$7)-($AM$7+273.15-$AO$7))*$AM$10*$AM$11</f>
        <v>8.0861956521739131</v>
      </c>
      <c r="AC37" s="258">
        <f>(AD32+273.15+$AO$7)/((AD32+273.15+$AO$7)-($AM$7+273.15-$AO$7))*$AM$10*$AM$11</f>
        <v>8.8893294319669955</v>
      </c>
      <c r="AD37" s="258">
        <f>(AF32+273.15+$AO$7)/((AF32+273.15+$AO$7)-($AM$7+273.15-$AO$7))*$AM$10*$AM$11</f>
        <v>8.0861956521739131</v>
      </c>
      <c r="AE37" s="259">
        <f>(AH32+273.15+$AO$7)/((AH32+273.15+$AO$7)-($AM$7+273.15-$AO$7))*$AM$10</f>
        <v>7.4241669232417449</v>
      </c>
      <c r="AU37" s="228">
        <v>2020</v>
      </c>
      <c r="AV37" s="230">
        <v>75</v>
      </c>
      <c r="AW37" s="230">
        <v>40</v>
      </c>
      <c r="AX37" s="264">
        <f>AVERAGE(AY14:AY17)/AVERAGE(AW14:AW17)*AV37</f>
        <v>74.297783396862442</v>
      </c>
      <c r="AY37" s="264">
        <f>AVERAGE(AZ14:AZ17)/AVERAGE(AX14:AX17)*AW37</f>
        <v>40.156516646455131</v>
      </c>
      <c r="AZ37" s="232">
        <v>75</v>
      </c>
      <c r="BA37" s="232">
        <v>40</v>
      </c>
      <c r="BB37" s="233">
        <f>AVERAGE(BC14:BC17)/AVERAGE(BA14:BA17)*AZ37</f>
        <v>75.702216603137543</v>
      </c>
      <c r="BC37" s="234">
        <f>AVERAGE(BD14:BD17)/AVERAGE(BB14:BB17)*BA37</f>
        <v>39.843483353544862</v>
      </c>
      <c r="BQ37" s="206" t="s">
        <v>408</v>
      </c>
      <c r="BR37" s="194" t="e">
        <f>(AVERAGE([5]COPs!D6:'[5]COPs'!BBO6,[5]COPs!KVL6:'[5]COPs'!LYA6)+AVERAGE([5]COPs!D8:'[5]COPs'!BBO8,[5]COPs!KVL8:'[5]COPs'!LYA8)+AVERAGE([5]COPs!D10:'[5]COPs'!BBO10,[5]COPs!KVL10:'[5]COPs'!LYA10))/3</f>
        <v>#REF!</v>
      </c>
      <c r="BS37" s="194">
        <f>(AVERAGE([5]COPs!BBP6:EIM6)+AVERAGE([5]COPs!BBP8:EIM8)+AVERAGE([5]COPs!BBP10:EIM10))/3</f>
        <v>5.318840579710165</v>
      </c>
      <c r="BT37" s="194" t="e">
        <f>(AVERAGE([5]COPs!EIN6:'[5]COPs'!HPK6)+AVERAGE([5]COPs!EIN8:'[5]COPs'!HPK8)+AVERAGE([5]COPs!EIN10:'[5]COPs'!HPK10))/3</f>
        <v>#REF!</v>
      </c>
      <c r="BU37" s="194" t="e">
        <f>(AVERAGE([5]COPs!HPL6:'[5]COPs'!KVK6)+AVERAGE([5]COPs!HPL8:'[5]COPs'!KVK8)+AVERAGE([5]COPs!HPL10:'[5]COPs'!KVK10))/3</f>
        <v>#REF!</v>
      </c>
    </row>
    <row r="38" spans="1:73" ht="21">
      <c r="A38" s="194">
        <v>35</v>
      </c>
      <c r="B38" s="194" t="s">
        <v>420</v>
      </c>
      <c r="C38" s="194">
        <v>29189</v>
      </c>
      <c r="D38" s="194" t="s">
        <v>298</v>
      </c>
      <c r="E38" s="194" t="s">
        <v>179</v>
      </c>
      <c r="F38" s="197">
        <f t="shared" si="33"/>
        <v>1.9463230203951222E-2</v>
      </c>
      <c r="G38" s="198">
        <f t="shared" si="33"/>
        <v>68</v>
      </c>
      <c r="H38" s="198">
        <f t="shared" si="33"/>
        <v>38</v>
      </c>
      <c r="I38" s="198">
        <f t="shared" si="33"/>
        <v>75</v>
      </c>
      <c r="J38" s="199">
        <f t="shared" si="33"/>
        <v>35</v>
      </c>
      <c r="K38" s="200">
        <f t="shared" si="33"/>
        <v>36.000250071042913</v>
      </c>
      <c r="L38" s="268">
        <f>[6]Sheet2!I11</f>
        <v>0.22800028617798151</v>
      </c>
      <c r="N38" s="207" t="s">
        <v>421</v>
      </c>
      <c r="O38" s="208"/>
      <c r="P38" s="209">
        <v>69</v>
      </c>
      <c r="Q38" s="210">
        <v>41</v>
      </c>
      <c r="R38" s="210">
        <v>70</v>
      </c>
      <c r="S38" s="211">
        <v>39</v>
      </c>
      <c r="T38" s="212">
        <v>21.286858901815219</v>
      </c>
      <c r="U38" s="213">
        <v>0.32589612289685443</v>
      </c>
      <c r="V38" s="194">
        <v>1.843</v>
      </c>
      <c r="X38" s="194">
        <v>35</v>
      </c>
      <c r="AU38" s="228">
        <v>2030</v>
      </c>
      <c r="AV38" s="230">
        <v>70</v>
      </c>
      <c r="AW38" s="230">
        <v>35</v>
      </c>
      <c r="AX38" s="264">
        <f t="shared" ref="AX38:AY39" si="34">AVERAGE(AY15:AY18)/AVERAGE(AW15:AW18)*AV38</f>
        <v>69.390906973583867</v>
      </c>
      <c r="AY38" s="264">
        <f t="shared" si="34"/>
        <v>35.173174273027513</v>
      </c>
      <c r="AZ38" s="232">
        <v>70</v>
      </c>
      <c r="BA38" s="232">
        <v>35</v>
      </c>
      <c r="BB38" s="233">
        <f t="shared" ref="BB38:BC39" si="35">AVERAGE(BC15:BC18)/AVERAGE(BA15:BA18)*AZ38</f>
        <v>70.609093026416147</v>
      </c>
      <c r="BC38" s="234">
        <f t="shared" si="35"/>
        <v>34.826825726972494</v>
      </c>
      <c r="BP38" s="267" t="s">
        <v>410</v>
      </c>
      <c r="BQ38" s="206" t="s">
        <v>411</v>
      </c>
      <c r="BR38" s="194">
        <f>AVERAGE(3.8,3,4.8)</f>
        <v>3.8666666666666667</v>
      </c>
      <c r="BS38" s="206">
        <f>AVERAGE(6,10.5,3.5)</f>
        <v>6.666666666666667</v>
      </c>
      <c r="BT38" s="194">
        <f>AVERAGE(14.5,17,17.8)</f>
        <v>16.433333333333334</v>
      </c>
      <c r="BU38" s="194">
        <f>AVERAGE(15.5,12.5,9)</f>
        <v>12.333333333333334</v>
      </c>
    </row>
    <row r="39" spans="1:73" ht="21.6" thickBot="1">
      <c r="A39" s="194">
        <v>36</v>
      </c>
      <c r="B39" s="194" t="s">
        <v>422</v>
      </c>
      <c r="C39" s="194">
        <v>65113</v>
      </c>
      <c r="D39" s="194" t="s">
        <v>322</v>
      </c>
      <c r="E39" s="194" t="s">
        <v>180</v>
      </c>
      <c r="F39" s="197">
        <f t="shared" si="33"/>
        <v>0.13582889469679427</v>
      </c>
      <c r="G39" s="198">
        <f t="shared" si="33"/>
        <v>70.3</v>
      </c>
      <c r="H39" s="198">
        <f t="shared" si="33"/>
        <v>47.6</v>
      </c>
      <c r="I39" s="198">
        <f t="shared" si="33"/>
        <v>75.5</v>
      </c>
      <c r="J39" s="199">
        <f t="shared" si="33"/>
        <v>48.5</v>
      </c>
      <c r="K39" s="200">
        <f t="shared" si="33"/>
        <v>0</v>
      </c>
      <c r="L39" s="201">
        <f>U27</f>
        <v>0.13322763311626915</v>
      </c>
      <c r="N39" s="207" t="s">
        <v>423</v>
      </c>
      <c r="O39" s="208">
        <v>3.3558611046376134E-2</v>
      </c>
      <c r="P39" s="209">
        <v>70</v>
      </c>
      <c r="Q39" s="210">
        <v>32</v>
      </c>
      <c r="R39" s="210">
        <v>70</v>
      </c>
      <c r="S39" s="211">
        <v>32</v>
      </c>
      <c r="T39" s="212">
        <v>36.56048017140192</v>
      </c>
      <c r="U39" s="213">
        <v>0.18971545695683625</v>
      </c>
      <c r="V39" s="194">
        <v>13.441000000000001</v>
      </c>
      <c r="X39" s="194">
        <v>36</v>
      </c>
      <c r="AU39" s="240">
        <v>2050</v>
      </c>
      <c r="AV39" s="242">
        <v>60</v>
      </c>
      <c r="AW39" s="242">
        <v>30</v>
      </c>
      <c r="AX39" s="265">
        <f t="shared" si="34"/>
        <v>59.520864342685371</v>
      </c>
      <c r="AY39" s="266">
        <f t="shared" si="34"/>
        <v>30.147417403647317</v>
      </c>
      <c r="AZ39" s="244">
        <v>60</v>
      </c>
      <c r="BA39" s="244">
        <v>30</v>
      </c>
      <c r="BB39" s="245">
        <f t="shared" si="35"/>
        <v>60.479135657314643</v>
      </c>
      <c r="BC39" s="246">
        <f t="shared" si="35"/>
        <v>29.852582596352686</v>
      </c>
    </row>
    <row r="40" spans="1:73" ht="15" thickBot="1">
      <c r="A40" s="194">
        <v>37</v>
      </c>
      <c r="B40" s="194" t="s">
        <v>422</v>
      </c>
      <c r="C40" s="194">
        <v>65120</v>
      </c>
      <c r="D40" s="194" t="s">
        <v>322</v>
      </c>
      <c r="E40" s="194" t="s">
        <v>180</v>
      </c>
      <c r="F40" s="197">
        <f t="shared" ref="F40:L40" si="36">O27</f>
        <v>0.13582889469679427</v>
      </c>
      <c r="G40" s="198">
        <f t="shared" si="36"/>
        <v>70.3</v>
      </c>
      <c r="H40" s="198">
        <f t="shared" si="36"/>
        <v>47.6</v>
      </c>
      <c r="I40" s="198">
        <f t="shared" si="36"/>
        <v>75.5</v>
      </c>
      <c r="J40" s="199">
        <f t="shared" si="36"/>
        <v>48.5</v>
      </c>
      <c r="K40" s="200">
        <f t="shared" si="36"/>
        <v>0</v>
      </c>
      <c r="L40" s="201">
        <f t="shared" si="36"/>
        <v>0.13322763311626915</v>
      </c>
      <c r="N40" s="207" t="s">
        <v>424</v>
      </c>
      <c r="O40" s="208"/>
      <c r="P40" s="209">
        <v>78</v>
      </c>
      <c r="Q40" s="210">
        <v>0</v>
      </c>
      <c r="R40" s="210">
        <v>83</v>
      </c>
      <c r="S40" s="211">
        <v>0</v>
      </c>
      <c r="T40" s="212" t="s">
        <v>353</v>
      </c>
      <c r="U40" s="213">
        <v>0.41862845445240532</v>
      </c>
      <c r="V40" s="194">
        <v>6.2480000000000002</v>
      </c>
      <c r="X40" s="194">
        <v>37</v>
      </c>
      <c r="AA40" s="194" t="s">
        <v>328</v>
      </c>
      <c r="AB40" s="194" t="s">
        <v>358</v>
      </c>
      <c r="AC40" s="194" t="s">
        <v>359</v>
      </c>
      <c r="AD40" s="194" t="s">
        <v>360</v>
      </c>
      <c r="AE40" s="194" t="s">
        <v>361</v>
      </c>
      <c r="AV40" s="365" t="s">
        <v>304</v>
      </c>
      <c r="AW40" s="365"/>
      <c r="AX40" s="366" t="s">
        <v>305</v>
      </c>
      <c r="AY40" s="366"/>
      <c r="AZ40" s="367" t="s">
        <v>306</v>
      </c>
      <c r="BA40" s="367"/>
      <c r="BB40" s="368" t="s">
        <v>307</v>
      </c>
      <c r="BC40" s="368"/>
    </row>
    <row r="41" spans="1:73" ht="18">
      <c r="A41" s="194">
        <v>38</v>
      </c>
      <c r="B41" s="194" t="s">
        <v>425</v>
      </c>
      <c r="C41" s="194">
        <v>29189</v>
      </c>
      <c r="D41" s="194" t="s">
        <v>298</v>
      </c>
      <c r="E41" s="194" t="s">
        <v>179</v>
      </c>
      <c r="F41" s="197"/>
      <c r="G41" s="198"/>
      <c r="H41" s="198"/>
      <c r="I41" s="198"/>
      <c r="J41" s="199"/>
      <c r="K41" s="200"/>
      <c r="L41" s="201"/>
      <c r="N41" s="260" t="s">
        <v>426</v>
      </c>
      <c r="O41" s="261"/>
      <c r="P41" s="204">
        <v>80</v>
      </c>
      <c r="Q41" s="198">
        <v>44</v>
      </c>
      <c r="R41" s="198">
        <v>93</v>
      </c>
      <c r="S41" s="199">
        <v>41</v>
      </c>
      <c r="T41" s="200" t="s">
        <v>353</v>
      </c>
      <c r="U41" s="205">
        <v>2.4996677333278809E-2</v>
      </c>
      <c r="V41" s="194">
        <v>286.10399999999998</v>
      </c>
      <c r="X41" s="194">
        <v>38</v>
      </c>
      <c r="AA41" s="269">
        <v>2020</v>
      </c>
      <c r="AB41" s="253">
        <f>(AB30+273.15+$AO$8)/((AB30+273.15+$AO$8)-($AM$8+273.15-$AO$8))*$AM$10*$AM$11</f>
        <v>7.8792999999999997</v>
      </c>
      <c r="AC41" s="253">
        <f>(AD30+273.15+$AO$8)/((AD30+273.15+$AO$8)-($AM$8+273.15-$AO$8))*$AM$10*$AM$11</f>
        <v>8.9565649759081456</v>
      </c>
      <c r="AD41" s="253">
        <f>(AF30+273.15+$AO$8)/((AF30+273.15+$AO$8)-($AM$8+273.15-$AO$8))*$AM$10*$AM$11</f>
        <v>7.8792999999999997</v>
      </c>
      <c r="AE41" s="254">
        <f>(AH30+273.15+$AO$8)/((AH30+273.15+$AO$8)-($AM$8+273.15-$AO$8))*$AM$10</f>
        <v>7.0467673388242851</v>
      </c>
      <c r="AU41" s="215"/>
      <c r="AV41" s="217" t="s">
        <v>311</v>
      </c>
      <c r="AW41" s="217" t="s">
        <v>312</v>
      </c>
      <c r="AX41" s="218" t="s">
        <v>291</v>
      </c>
      <c r="AY41" s="218" t="s">
        <v>292</v>
      </c>
      <c r="AZ41" s="219" t="s">
        <v>313</v>
      </c>
      <c r="BA41" s="219" t="s">
        <v>314</v>
      </c>
      <c r="BB41" s="220" t="s">
        <v>293</v>
      </c>
      <c r="BC41" s="221" t="s">
        <v>294</v>
      </c>
    </row>
    <row r="42" spans="1:73" ht="21">
      <c r="A42" s="194">
        <v>39</v>
      </c>
      <c r="B42" s="194" t="s">
        <v>427</v>
      </c>
      <c r="C42" s="194">
        <v>29189</v>
      </c>
      <c r="D42" s="194" t="s">
        <v>298</v>
      </c>
      <c r="E42" s="194" t="s">
        <v>179</v>
      </c>
      <c r="F42" s="197">
        <f t="shared" ref="F42:L44" si="37">O28</f>
        <v>0</v>
      </c>
      <c r="G42" s="198">
        <f t="shared" si="37"/>
        <v>65</v>
      </c>
      <c r="H42" s="198">
        <f t="shared" si="37"/>
        <v>35</v>
      </c>
      <c r="I42" s="198">
        <f t="shared" si="37"/>
        <v>65</v>
      </c>
      <c r="J42" s="199">
        <f t="shared" si="37"/>
        <v>33</v>
      </c>
      <c r="K42" s="200" t="str">
        <f t="shared" si="37"/>
        <v/>
      </c>
      <c r="L42" s="201">
        <f t="shared" si="37"/>
        <v>0.16795656732669273</v>
      </c>
      <c r="N42" s="260" t="s">
        <v>428</v>
      </c>
      <c r="O42" s="261"/>
      <c r="P42" s="204">
        <v>70</v>
      </c>
      <c r="Q42" s="198">
        <v>40</v>
      </c>
      <c r="R42" s="198">
        <v>72</v>
      </c>
      <c r="S42" s="199">
        <v>36</v>
      </c>
      <c r="T42" s="200">
        <v>32.408687686394138</v>
      </c>
      <c r="U42" s="205">
        <v>0.19836697371627801</v>
      </c>
      <c r="V42" s="194">
        <v>448.43799999999999</v>
      </c>
      <c r="X42" s="194">
        <v>39</v>
      </c>
      <c r="AA42" s="228">
        <v>2030</v>
      </c>
      <c r="AB42" s="239">
        <f>(AB31+273.15+$AO$8)/((AB31+273.15+$AO$8)-($AM$8+273.15-$AO$8))*$AM$10*$AM$11</f>
        <v>9.7116249999999997</v>
      </c>
      <c r="AC42" s="239">
        <f>(AD31+273.15+$AO$8)/((AD31+273.15+$AO$8)-($AM$8+273.15-$AO$8))*$AM$10*$AM$11</f>
        <v>11.220841505845954</v>
      </c>
      <c r="AD42" s="239">
        <f>(AF31+273.15+$AO$8)/((AF31+273.15+$AO$8)-($AM$8+273.15-$AO$8))*$AM$10*$AM$11</f>
        <v>9.7116249999999997</v>
      </c>
      <c r="AE42" s="257">
        <f>(AH31+273.15+$AO$8)/((AH31+273.15+$AO$8)-($AM$8+273.15-$AO$8))*$AM$10</f>
        <v>8.5764189396431263</v>
      </c>
      <c r="AU42" s="228">
        <v>2020</v>
      </c>
      <c r="AV42" s="230">
        <f>AV37+273.15</f>
        <v>348.15</v>
      </c>
      <c r="AW42" s="230">
        <f t="shared" ref="AW42:BC44" si="38">AW37+273.15</f>
        <v>313.14999999999998</v>
      </c>
      <c r="AX42" s="264">
        <f t="shared" si="38"/>
        <v>347.44778339686241</v>
      </c>
      <c r="AY42" s="264">
        <f t="shared" si="38"/>
        <v>313.30651664645512</v>
      </c>
      <c r="AZ42" s="232">
        <f t="shared" si="38"/>
        <v>348.15</v>
      </c>
      <c r="BA42" s="232">
        <f t="shared" si="38"/>
        <v>313.14999999999998</v>
      </c>
      <c r="BB42" s="233">
        <f t="shared" si="38"/>
        <v>348.85221660313755</v>
      </c>
      <c r="BC42" s="234">
        <f t="shared" si="38"/>
        <v>312.99348335354483</v>
      </c>
    </row>
    <row r="43" spans="1:73" ht="21.6" thickBot="1">
      <c r="A43" s="194">
        <v>40</v>
      </c>
      <c r="B43" s="194" t="s">
        <v>429</v>
      </c>
      <c r="C43" s="194">
        <v>29189</v>
      </c>
      <c r="D43" s="194" t="s">
        <v>298</v>
      </c>
      <c r="E43" s="194" t="s">
        <v>179</v>
      </c>
      <c r="F43" s="197">
        <f t="shared" si="37"/>
        <v>0</v>
      </c>
      <c r="G43" s="198">
        <f t="shared" si="37"/>
        <v>69</v>
      </c>
      <c r="H43" s="198">
        <f t="shared" si="37"/>
        <v>0</v>
      </c>
      <c r="I43" s="198">
        <f t="shared" si="37"/>
        <v>78</v>
      </c>
      <c r="J43" s="199">
        <f t="shared" si="37"/>
        <v>0</v>
      </c>
      <c r="K43" s="200" t="str">
        <f t="shared" si="37"/>
        <v/>
      </c>
      <c r="L43" s="268">
        <f>[6]Sheet2!I11</f>
        <v>0.22800028617798151</v>
      </c>
      <c r="N43" s="207" t="s">
        <v>430</v>
      </c>
      <c r="O43" s="208"/>
      <c r="P43" s="209">
        <v>75</v>
      </c>
      <c r="Q43" s="210">
        <v>40</v>
      </c>
      <c r="R43" s="210">
        <v>85</v>
      </c>
      <c r="S43" s="211">
        <v>38</v>
      </c>
      <c r="T43" s="212" t="s">
        <v>353</v>
      </c>
      <c r="U43" s="213">
        <v>0.10113396244729383</v>
      </c>
      <c r="V43" s="194">
        <v>842.69500000000005</v>
      </c>
      <c r="X43" s="194">
        <v>40</v>
      </c>
      <c r="AA43" s="240">
        <v>2050</v>
      </c>
      <c r="AB43" s="258">
        <f>(AB32+273.15+$AO$8)/((AB32+273.15+$AO$8)-($AM$8+273.15-$AO$8))*$AM$10*$AM$11</f>
        <v>18.873249999999999</v>
      </c>
      <c r="AC43" s="258">
        <f>(AD32+273.15+$AO$8)/((AD32+273.15+$AO$8)-($AM$8+273.15-$AO$8))*$AM$10*$AM$11</f>
        <v>24.086776445436499</v>
      </c>
      <c r="AD43" s="258">
        <f>(AF32+273.15+$AO$8)/((AF32+273.15+$AO$8)-($AM$8+273.15-$AO$8))*$AM$10*$AM$11</f>
        <v>18.873249999999999</v>
      </c>
      <c r="AE43" s="259">
        <f>(AH32+273.15+$AO$8)/((AH32+273.15+$AO$8)-($AM$8+273.15-$AO$8))*$AM$10</f>
        <v>15.550545929578862</v>
      </c>
      <c r="AU43" s="228">
        <v>2030</v>
      </c>
      <c r="AV43" s="230">
        <f t="shared" ref="AV43:AV44" si="39">AV38+273.15</f>
        <v>343.15</v>
      </c>
      <c r="AW43" s="230">
        <f t="shared" si="38"/>
        <v>308.14999999999998</v>
      </c>
      <c r="AX43" s="264">
        <f t="shared" si="38"/>
        <v>342.54090697358384</v>
      </c>
      <c r="AY43" s="264">
        <f t="shared" si="38"/>
        <v>308.32317427302746</v>
      </c>
      <c r="AZ43" s="232">
        <f t="shared" si="38"/>
        <v>343.15</v>
      </c>
      <c r="BA43" s="232">
        <f t="shared" si="38"/>
        <v>308.14999999999998</v>
      </c>
      <c r="BB43" s="233">
        <f t="shared" si="38"/>
        <v>343.75909302641611</v>
      </c>
      <c r="BC43" s="234">
        <f t="shared" si="38"/>
        <v>307.97682572697249</v>
      </c>
    </row>
    <row r="44" spans="1:73" ht="21.6" thickBot="1">
      <c r="A44" s="194">
        <v>41</v>
      </c>
      <c r="B44" s="194" t="s">
        <v>431</v>
      </c>
      <c r="C44" s="194">
        <v>29189</v>
      </c>
      <c r="D44" s="194" t="s">
        <v>298</v>
      </c>
      <c r="E44" s="194" t="s">
        <v>179</v>
      </c>
      <c r="F44" s="197">
        <f t="shared" si="37"/>
        <v>0</v>
      </c>
      <c r="G44" s="198">
        <f t="shared" si="37"/>
        <v>70</v>
      </c>
      <c r="H44" s="198">
        <f t="shared" si="37"/>
        <v>43</v>
      </c>
      <c r="I44" s="198">
        <f t="shared" si="37"/>
        <v>76</v>
      </c>
      <c r="J44" s="199">
        <f t="shared" si="37"/>
        <v>36</v>
      </c>
      <c r="K44" s="200" t="str">
        <f t="shared" si="37"/>
        <v/>
      </c>
      <c r="L44" s="201">
        <f>U30</f>
        <v>0.26724137931034481</v>
      </c>
      <c r="N44" s="207" t="s">
        <v>432</v>
      </c>
      <c r="O44" s="208"/>
      <c r="P44" s="209">
        <v>72</v>
      </c>
      <c r="Q44" s="210">
        <v>40</v>
      </c>
      <c r="R44" s="210">
        <v>78</v>
      </c>
      <c r="S44" s="211">
        <v>35</v>
      </c>
      <c r="T44" s="212">
        <v>54.930040106085251</v>
      </c>
      <c r="U44" s="213">
        <v>0.28083553337884187</v>
      </c>
      <c r="V44" s="194">
        <v>32.595999999999997</v>
      </c>
      <c r="X44" s="194">
        <v>41</v>
      </c>
      <c r="AU44" s="240">
        <v>2050</v>
      </c>
      <c r="AV44" s="242">
        <f t="shared" si="39"/>
        <v>333.15</v>
      </c>
      <c r="AW44" s="242">
        <f t="shared" si="38"/>
        <v>303.14999999999998</v>
      </c>
      <c r="AX44" s="265">
        <f t="shared" si="38"/>
        <v>332.67086434268538</v>
      </c>
      <c r="AY44" s="266">
        <f t="shared" si="38"/>
        <v>303.29741740364727</v>
      </c>
      <c r="AZ44" s="244">
        <f t="shared" si="38"/>
        <v>333.15</v>
      </c>
      <c r="BA44" s="244">
        <f t="shared" si="38"/>
        <v>303.14999999999998</v>
      </c>
      <c r="BB44" s="245">
        <f t="shared" si="38"/>
        <v>333.62913565731463</v>
      </c>
      <c r="BC44" s="246">
        <f t="shared" si="38"/>
        <v>303.00258259635268</v>
      </c>
    </row>
    <row r="45" spans="1:73">
      <c r="A45" s="194">
        <v>42</v>
      </c>
      <c r="B45" s="194" t="s">
        <v>433</v>
      </c>
      <c r="C45" s="194">
        <v>29189</v>
      </c>
      <c r="D45" s="194" t="s">
        <v>298</v>
      </c>
      <c r="E45" s="194" t="s">
        <v>179</v>
      </c>
      <c r="F45" s="197"/>
      <c r="G45" s="198"/>
      <c r="H45" s="198"/>
      <c r="I45" s="198"/>
      <c r="J45" s="199"/>
      <c r="K45" s="200"/>
      <c r="L45" s="201"/>
      <c r="N45" s="207" t="s">
        <v>434</v>
      </c>
      <c r="O45" s="208"/>
      <c r="P45" s="209">
        <v>72</v>
      </c>
      <c r="Q45" s="210">
        <v>0</v>
      </c>
      <c r="R45" s="210">
        <v>80</v>
      </c>
      <c r="S45" s="211">
        <v>0</v>
      </c>
      <c r="T45" s="212" t="s">
        <v>353</v>
      </c>
      <c r="U45" s="213"/>
      <c r="V45" s="194" t="s">
        <v>353</v>
      </c>
      <c r="X45" s="194">
        <v>42</v>
      </c>
    </row>
    <row r="46" spans="1:73" ht="15" thickBot="1">
      <c r="A46" s="194">
        <v>43</v>
      </c>
      <c r="B46" s="194" t="s">
        <v>435</v>
      </c>
      <c r="C46" s="194">
        <v>29189</v>
      </c>
      <c r="D46" s="194" t="s">
        <v>298</v>
      </c>
      <c r="E46" s="194" t="s">
        <v>179</v>
      </c>
      <c r="F46" s="197">
        <f t="shared" ref="F46:L46" si="40">O31</f>
        <v>3.0235450529656475E-2</v>
      </c>
      <c r="G46" s="198">
        <f t="shared" si="40"/>
        <v>70</v>
      </c>
      <c r="H46" s="198">
        <f t="shared" si="40"/>
        <v>39</v>
      </c>
      <c r="I46" s="198">
        <f t="shared" si="40"/>
        <v>70</v>
      </c>
      <c r="J46" s="199">
        <f t="shared" si="40"/>
        <v>36</v>
      </c>
      <c r="K46" s="200">
        <f t="shared" si="40"/>
        <v>34.829437787688285</v>
      </c>
      <c r="L46" s="201">
        <f t="shared" si="40"/>
        <v>0.24540067220944631</v>
      </c>
      <c r="N46" s="207" t="s">
        <v>436</v>
      </c>
      <c r="O46" s="208">
        <v>4.4507744347516464E-3</v>
      </c>
      <c r="P46" s="209">
        <v>72</v>
      </c>
      <c r="Q46" s="210">
        <v>42</v>
      </c>
      <c r="R46" s="210">
        <v>75</v>
      </c>
      <c r="S46" s="211">
        <v>39</v>
      </c>
      <c r="T46" s="212" t="s">
        <v>353</v>
      </c>
      <c r="U46" s="213">
        <v>0.28107117310443491</v>
      </c>
      <c r="V46" s="194">
        <v>16.081</v>
      </c>
      <c r="X46" s="194">
        <v>43</v>
      </c>
      <c r="AC46" s="370" t="str">
        <f>AA34</f>
        <v>LTMEH</v>
      </c>
      <c r="AD46" s="370"/>
      <c r="AE46" s="370"/>
      <c r="AU46" s="194" t="s">
        <v>357</v>
      </c>
      <c r="AV46" s="194" t="s">
        <v>358</v>
      </c>
      <c r="AW46" s="194" t="s">
        <v>359</v>
      </c>
      <c r="AX46" s="194" t="s">
        <v>360</v>
      </c>
      <c r="AY46" s="194" t="s">
        <v>361</v>
      </c>
    </row>
    <row r="47" spans="1:73" ht="18">
      <c r="A47" s="194">
        <v>44</v>
      </c>
      <c r="B47" s="194" t="s">
        <v>437</v>
      </c>
      <c r="C47" s="194">
        <v>29188</v>
      </c>
      <c r="D47" s="194" t="s">
        <v>298</v>
      </c>
      <c r="E47" s="194" t="s">
        <v>180</v>
      </c>
      <c r="F47" s="197"/>
      <c r="G47" s="198"/>
      <c r="H47" s="198"/>
      <c r="I47" s="198"/>
      <c r="J47" s="199"/>
      <c r="K47" s="200"/>
      <c r="L47" s="201"/>
      <c r="N47" s="207" t="s">
        <v>438</v>
      </c>
      <c r="O47" s="208">
        <v>0.26081833761782347</v>
      </c>
      <c r="P47" s="209">
        <v>75</v>
      </c>
      <c r="Q47" s="210">
        <v>42</v>
      </c>
      <c r="R47" s="210">
        <v>85</v>
      </c>
      <c r="S47" s="211">
        <v>42</v>
      </c>
      <c r="T47" s="212" t="s">
        <v>353</v>
      </c>
      <c r="U47" s="213"/>
      <c r="V47" s="194" t="s">
        <v>353</v>
      </c>
      <c r="X47" s="194">
        <v>44</v>
      </c>
      <c r="AC47" s="194" t="s">
        <v>117</v>
      </c>
      <c r="AD47" s="194">
        <v>2020</v>
      </c>
      <c r="AE47" s="239">
        <f>AE35</f>
        <v>4.7567276508595668</v>
      </c>
      <c r="AU47" s="269">
        <v>2020</v>
      </c>
      <c r="AV47" s="253">
        <f>((AW42-AV42)/LN(AW42/AV42))/((AW42-AV42)/LN(AW42/AV42)-($BI$7-$BK$7-$BM$7)/LN(($BI$7-$BK$7)/$BM$7))*$CB22</f>
        <v>6.6445378076781401</v>
      </c>
      <c r="AW47" s="253">
        <f>((AY42-AX42)/LN(AY42/AX42))/((AY42-AX42)/LN(AY42/AX42)-($BI$7-$BK$7-$BM$7)/LN(($BI$7-$BK$7)/$BM$7))*$CB22</f>
        <v>6.6908556685573926</v>
      </c>
      <c r="AX47" s="253">
        <f>((BA42-AZ42)/LN(BA42/AZ42))/((BA42-AZ42)/LN(BA42/AZ42)-($BI$7-$BK$7-$BM$7)/LN(($BI$7-$BK$7)/$BM$7))*$CB22</f>
        <v>6.6445378076781401</v>
      </c>
      <c r="AY47" s="254">
        <f>((BC42-BB42)/LN(BC42/BB42))/((BC42-BB42)/LN(BC42/BB42)-($BI$7-$BK$7-$BM$7)/LN(($BI$7-$BK$7)/$BM$7))*$CB22</f>
        <v>6.5989887992630001</v>
      </c>
      <c r="BA47" s="239"/>
    </row>
    <row r="48" spans="1:73" ht="18">
      <c r="A48" s="194">
        <v>45</v>
      </c>
      <c r="B48" s="194" t="s">
        <v>439</v>
      </c>
      <c r="C48" s="194">
        <v>29189</v>
      </c>
      <c r="D48" s="194" t="s">
        <v>298</v>
      </c>
      <c r="E48" s="194" t="s">
        <v>179</v>
      </c>
      <c r="F48" s="197">
        <f t="shared" ref="F48:L48" si="41">O32</f>
        <v>0</v>
      </c>
      <c r="G48" s="198">
        <f t="shared" si="41"/>
        <v>65</v>
      </c>
      <c r="H48" s="198">
        <f t="shared" si="41"/>
        <v>48</v>
      </c>
      <c r="I48" s="198">
        <f t="shared" si="41"/>
        <v>67</v>
      </c>
      <c r="J48" s="199">
        <f t="shared" si="41"/>
        <v>43</v>
      </c>
      <c r="K48" s="200">
        <f t="shared" si="41"/>
        <v>27.127571597013578</v>
      </c>
      <c r="L48" s="201">
        <f t="shared" si="41"/>
        <v>0.32371300580157158</v>
      </c>
      <c r="N48" s="207" t="s">
        <v>440</v>
      </c>
      <c r="O48" s="208"/>
      <c r="P48" s="209">
        <v>75</v>
      </c>
      <c r="Q48" s="210">
        <v>42</v>
      </c>
      <c r="R48" s="210">
        <v>85</v>
      </c>
      <c r="S48" s="211">
        <v>36</v>
      </c>
      <c r="T48" s="212">
        <v>34.802769684210524</v>
      </c>
      <c r="U48" s="213">
        <v>0.17170737620018459</v>
      </c>
      <c r="V48" s="194">
        <v>1590.2919999999999</v>
      </c>
      <c r="X48" s="194">
        <v>45</v>
      </c>
      <c r="AC48" s="194" t="s">
        <v>115</v>
      </c>
      <c r="AD48" s="194">
        <v>2020</v>
      </c>
      <c r="AE48" s="239">
        <f>AB35</f>
        <v>5.111381578947368</v>
      </c>
      <c r="AU48" s="228">
        <v>2030</v>
      </c>
      <c r="AV48" s="239">
        <f t="shared" ref="AV48:AV49" si="42">((AW43-AV43)/LN(AW43/AV43))/((AW43-AV43)/LN(AW43/AV43)-($BI$7-$BK$7-$BM$7)/LN(($BI$7-$BK$7)/$BM$7))*$CB23</f>
        <v>8.3083053026786882</v>
      </c>
      <c r="AW48" s="239">
        <f>((AY43-AX43)/LN(AY43/AX43))/((AY43-AX43)/LN(AY43/AX43)-($BI$7-$BK$7-$BM$7)/LN(($BI$7-$BK$7)/$BM$7))*$CB23</f>
        <v>8.3629861752110095</v>
      </c>
      <c r="AX48" s="239">
        <f>((BA43-AZ43)/LN(BA43/AZ43))/((BA43-AZ43)/LN(BA43/AZ43)-($BI$7-$BK$7-$BM$7)/LN(($BI$7-$BK$7)/$BM$7))*$CB23</f>
        <v>8.3083053026786882</v>
      </c>
      <c r="AY48" s="257">
        <f>((BC43-BB43)/LN(BC43/BB43))/((BC43-BB43)/LN(BC43/BB43)-($BI$7-$BK$7-$BM$7)/LN(($BI$7-$BK$7)/$BM$7))*$CB23</f>
        <v>8.2544797063462862</v>
      </c>
      <c r="BA48" s="239"/>
    </row>
    <row r="49" spans="1:63" ht="18.600000000000001" thickBot="1">
      <c r="A49" s="194">
        <v>46</v>
      </c>
      <c r="B49" s="194" t="s">
        <v>441</v>
      </c>
      <c r="C49" s="194">
        <v>29189</v>
      </c>
      <c r="D49" s="194" t="s">
        <v>298</v>
      </c>
      <c r="E49" s="194" t="s">
        <v>180</v>
      </c>
      <c r="F49" s="197"/>
      <c r="G49" s="198"/>
      <c r="H49" s="198"/>
      <c r="I49" s="198"/>
      <c r="J49" s="199"/>
      <c r="K49" s="200"/>
      <c r="L49" s="201"/>
      <c r="N49" s="207" t="s">
        <v>442</v>
      </c>
      <c r="O49" s="208"/>
      <c r="P49" s="209">
        <v>165</v>
      </c>
      <c r="Q49" s="210">
        <v>100</v>
      </c>
      <c r="R49" s="210">
        <v>165</v>
      </c>
      <c r="S49" s="211">
        <v>70</v>
      </c>
      <c r="T49" s="212" t="s">
        <v>353</v>
      </c>
      <c r="U49" s="213">
        <v>0.2390308275898915</v>
      </c>
      <c r="V49" s="270">
        <v>71.215299999999999</v>
      </c>
      <c r="W49" s="270"/>
      <c r="X49" s="270">
        <v>46</v>
      </c>
      <c r="AC49" s="194" t="s">
        <v>116</v>
      </c>
      <c r="AD49" s="194">
        <v>2020</v>
      </c>
      <c r="AE49" s="239">
        <f>AC35</f>
        <v>5.5313402845447772</v>
      </c>
      <c r="AU49" s="240">
        <v>2050</v>
      </c>
      <c r="AV49" s="258">
        <f t="shared" si="42"/>
        <v>10.514574982307002</v>
      </c>
      <c r="AW49" s="258">
        <f>((AY44-AX44)/LN(AY44/AX44))/((AY44-AX44)/LN(AY44/AX44)-($BI$7-$BK$7-$BM$7)/LN(($BI$7-$BK$7)/$BM$7))*$CB24</f>
        <v>10.5877985827362</v>
      </c>
      <c r="AX49" s="258">
        <f>((BA44-AZ44)/LN(BA44/AZ44))/((BA44-AZ44)/LN(BA44/AZ44)-($BI$7-$BK$7-$BM$7)/LN(($BI$7-$BK$7)/$BM$7))*$CB24</f>
        <v>10.514574982307002</v>
      </c>
      <c r="AY49" s="259">
        <f>((BC44-BB44)/LN(BC44/BB44))/((BC44-BB44)/LN(BC44/BB44)-($BI$7-$BK$7-$BM$7)/LN(($BI$7-$BK$7)/$BM$7))*$CB24</f>
        <v>10.442517635565746</v>
      </c>
      <c r="BA49" s="239"/>
    </row>
    <row r="50" spans="1:63">
      <c r="A50" s="194">
        <v>47</v>
      </c>
      <c r="B50" s="194" t="s">
        <v>443</v>
      </c>
      <c r="C50" s="194">
        <v>29189</v>
      </c>
      <c r="D50" s="194" t="s">
        <v>298</v>
      </c>
      <c r="E50" s="194" t="s">
        <v>179</v>
      </c>
      <c r="F50" s="197"/>
      <c r="G50" s="198"/>
      <c r="H50" s="198"/>
      <c r="I50" s="198"/>
      <c r="J50" s="199"/>
      <c r="K50" s="200"/>
      <c r="L50" s="201"/>
      <c r="N50" s="207" t="s">
        <v>444</v>
      </c>
      <c r="O50" s="208"/>
      <c r="P50" s="209">
        <v>76</v>
      </c>
      <c r="Q50" s="210">
        <v>0</v>
      </c>
      <c r="R50" s="210">
        <v>80</v>
      </c>
      <c r="S50" s="211">
        <v>0</v>
      </c>
      <c r="T50" s="212" t="s">
        <v>353</v>
      </c>
      <c r="U50" s="213">
        <v>0.30656911045818702</v>
      </c>
      <c r="V50" s="194">
        <v>43.52</v>
      </c>
      <c r="X50" s="194">
        <v>47</v>
      </c>
      <c r="AC50" s="194" t="s">
        <v>17</v>
      </c>
      <c r="AD50" s="194">
        <v>2020</v>
      </c>
      <c r="AE50" s="239">
        <f>AD35</f>
        <v>5.111381578947368</v>
      </c>
    </row>
    <row r="51" spans="1:63">
      <c r="A51" s="194">
        <v>48</v>
      </c>
      <c r="B51" s="194" t="s">
        <v>445</v>
      </c>
      <c r="C51" s="194">
        <v>29189</v>
      </c>
      <c r="D51" s="194" t="s">
        <v>298</v>
      </c>
      <c r="E51" s="194" t="s">
        <v>179</v>
      </c>
      <c r="F51" s="197"/>
      <c r="G51" s="198"/>
      <c r="H51" s="198"/>
      <c r="I51" s="198"/>
      <c r="J51" s="199"/>
      <c r="K51" s="200"/>
      <c r="L51" s="201"/>
      <c r="N51" s="207" t="s">
        <v>446</v>
      </c>
      <c r="O51" s="208"/>
      <c r="P51" s="209">
        <v>65</v>
      </c>
      <c r="Q51" s="210">
        <v>45</v>
      </c>
      <c r="R51" s="210">
        <v>75</v>
      </c>
      <c r="S51" s="211">
        <v>41</v>
      </c>
      <c r="T51" s="212">
        <v>31.617746183189187</v>
      </c>
      <c r="U51" s="213">
        <v>0.12362072151822474</v>
      </c>
      <c r="V51" s="194">
        <v>238.42746296000001</v>
      </c>
      <c r="X51" s="194">
        <v>48</v>
      </c>
      <c r="AC51" s="194" t="s">
        <v>117</v>
      </c>
      <c r="AD51" s="194">
        <v>2030</v>
      </c>
      <c r="AE51" s="239">
        <f>AE36</f>
        <v>5.3878151203710809</v>
      </c>
    </row>
    <row r="52" spans="1:63" ht="15" thickBot="1">
      <c r="A52" s="194">
        <v>49</v>
      </c>
      <c r="B52" s="194" t="s">
        <v>447</v>
      </c>
      <c r="C52" s="194">
        <v>29189</v>
      </c>
      <c r="D52" s="194" t="s">
        <v>298</v>
      </c>
      <c r="E52" s="194" t="s">
        <v>179</v>
      </c>
      <c r="F52" s="197"/>
      <c r="G52" s="198"/>
      <c r="H52" s="198"/>
      <c r="I52" s="198"/>
      <c r="J52" s="199"/>
      <c r="K52" s="200"/>
      <c r="L52" s="201"/>
      <c r="N52" s="207" t="s">
        <v>448</v>
      </c>
      <c r="O52" s="208">
        <v>2.4049357844371694E-2</v>
      </c>
      <c r="P52" s="209">
        <v>70</v>
      </c>
      <c r="Q52" s="210">
        <v>40</v>
      </c>
      <c r="R52" s="210">
        <v>73</v>
      </c>
      <c r="S52" s="211">
        <v>33</v>
      </c>
      <c r="T52" s="212">
        <v>35.076642969526986</v>
      </c>
      <c r="U52" s="213">
        <v>0.25854728422139078</v>
      </c>
      <c r="V52" s="194">
        <v>11.494</v>
      </c>
      <c r="X52" s="194">
        <v>49</v>
      </c>
      <c r="AC52" s="194" t="s">
        <v>115</v>
      </c>
      <c r="AD52" s="194">
        <v>2030</v>
      </c>
      <c r="AE52" s="239">
        <f>AB36</f>
        <v>5.8025000000000002</v>
      </c>
      <c r="AU52" s="194" t="s">
        <v>328</v>
      </c>
      <c r="AV52" s="194" t="s">
        <v>358</v>
      </c>
      <c r="AW52" s="194" t="s">
        <v>359</v>
      </c>
      <c r="AX52" s="194" t="s">
        <v>360</v>
      </c>
      <c r="AY52" s="194" t="s">
        <v>361</v>
      </c>
    </row>
    <row r="53" spans="1:63" ht="18">
      <c r="A53" s="194">
        <v>50</v>
      </c>
      <c r="B53" s="194" t="s">
        <v>449</v>
      </c>
      <c r="C53" s="194">
        <v>11715</v>
      </c>
      <c r="D53" s="194" t="s">
        <v>322</v>
      </c>
      <c r="E53" s="194" t="s">
        <v>180</v>
      </c>
      <c r="F53" s="197"/>
      <c r="G53" s="198"/>
      <c r="H53" s="198"/>
      <c r="I53" s="198"/>
      <c r="J53" s="199"/>
      <c r="K53" s="200"/>
      <c r="L53" s="201"/>
      <c r="N53" s="207" t="s">
        <v>450</v>
      </c>
      <c r="O53" s="208"/>
      <c r="P53" s="209">
        <v>75.900000000000006</v>
      </c>
      <c r="Q53" s="210">
        <v>49.2</v>
      </c>
      <c r="R53" s="210">
        <v>82.5</v>
      </c>
      <c r="S53" s="211">
        <v>47.9</v>
      </c>
      <c r="T53" s="212" t="s">
        <v>353</v>
      </c>
      <c r="U53" s="213">
        <v>7.2431643736827686E-2</v>
      </c>
      <c r="V53" s="194">
        <v>663.69</v>
      </c>
      <c r="X53" s="194">
        <v>50</v>
      </c>
      <c r="AC53" s="194" t="s">
        <v>116</v>
      </c>
      <c r="AD53" s="194">
        <v>2030</v>
      </c>
      <c r="AE53" s="239">
        <f>AC36</f>
        <v>6.2949413733486246</v>
      </c>
      <c r="AU53" s="269">
        <v>2020</v>
      </c>
      <c r="AV53" s="253">
        <f>((AW42-AV42)/LN(AW42/AV42))/((AW42-AV42)/LN(AW42/AV42)-($BI$8-$BK$8-$BM$8)/LN(($BI$8-$BK$8)/$BM$8))*$CB22</f>
        <v>11.009210126041081</v>
      </c>
      <c r="AW53" s="253">
        <f>((AY42-AX42)/LN(AY42/AX42))/((AY42-AX42)/LN(AY42/AX42)-($BI$8-$BK$8-$BM$8)/LN(($BI$8-$BK$8)/$BM$8))*$CB22</f>
        <v>11.142739240666591</v>
      </c>
      <c r="AX53" s="253">
        <f>((BA42-AZ42)/LN(BA42/AZ42))/((BA42-AZ42)/LN(BA42/AZ42)-($BI$8-$BK$8-$BM$8)/LN(($BI$8-$BK$8)/$BM$8))*$CB22</f>
        <v>11.009210126041081</v>
      </c>
      <c r="AY53" s="254">
        <f>((BC42-BB42)/LN(BC42/BB42))/((BC42-BB42)/LN(BC42/BB42)-($BI$8-$BK$8-$BM$8)/LN(($BI$8-$BK$8)/$BM$8))*$CB22</f>
        <v>10.87921819581009</v>
      </c>
    </row>
    <row r="54" spans="1:63" ht="18">
      <c r="A54" s="194">
        <v>51</v>
      </c>
      <c r="B54" s="194" t="s">
        <v>409</v>
      </c>
      <c r="C54" s="194">
        <v>29189</v>
      </c>
      <c r="D54" s="194" t="s">
        <v>298</v>
      </c>
      <c r="E54" s="194" t="s">
        <v>179</v>
      </c>
      <c r="F54" s="197">
        <f t="shared" ref="F54:L55" si="43">O33</f>
        <v>1.843368237347295E-2</v>
      </c>
      <c r="G54" s="198">
        <f t="shared" si="43"/>
        <v>68</v>
      </c>
      <c r="H54" s="198">
        <f t="shared" si="43"/>
        <v>36</v>
      </c>
      <c r="I54" s="198">
        <f t="shared" si="43"/>
        <v>72</v>
      </c>
      <c r="J54" s="199">
        <f t="shared" si="43"/>
        <v>36</v>
      </c>
      <c r="K54" s="200">
        <f t="shared" si="43"/>
        <v>34.286461102250577</v>
      </c>
      <c r="L54" s="201">
        <f t="shared" si="43"/>
        <v>0.16590732303589287</v>
      </c>
      <c r="N54" s="207" t="s">
        <v>451</v>
      </c>
      <c r="O54" s="208">
        <v>2.7058694647798771E-2</v>
      </c>
      <c r="P54" s="209">
        <v>75</v>
      </c>
      <c r="Q54" s="210">
        <v>70</v>
      </c>
      <c r="R54" s="210">
        <v>85</v>
      </c>
      <c r="S54" s="211">
        <v>75</v>
      </c>
      <c r="T54" s="212"/>
      <c r="U54" s="213">
        <v>0.17929211337935086</v>
      </c>
      <c r="V54" s="194">
        <v>167.64599999999999</v>
      </c>
      <c r="X54" s="194">
        <v>51</v>
      </c>
      <c r="AC54" s="194" t="s">
        <v>17</v>
      </c>
      <c r="AD54" s="194">
        <v>2030</v>
      </c>
      <c r="AE54" s="239">
        <f>AD36</f>
        <v>5.8025000000000002</v>
      </c>
      <c r="AU54" s="228">
        <v>2030</v>
      </c>
      <c r="AV54" s="239">
        <f>((AW43-AV43)/LN(AW43/AV43))/((AW43-AV43)/LN(AW43/AV43)-($BI$8-$BK$8-$BM$8)/LN(($BI$8-$BK$8)/$BM$8))*$CB23</f>
        <v>15.559264158948105</v>
      </c>
      <c r="AW54" s="239">
        <f>((AY43-AX43)/LN(AY43/AX43))/((AY43-AX43)/LN(AY43/AX43)-($BI$8-$BK$8-$BM$8)/LN(($BI$8-$BK$8)/$BM$8))*$CB23</f>
        <v>15.760895171138014</v>
      </c>
      <c r="AX54" s="239">
        <f>((BA43-AZ43)/LN(BA43/AZ43))/((BA43-AZ43)/LN(BA43/AZ43)-($BI$8-$BK$8-$BM$8)/LN(($BI$8-$BK$8)/$BM$8))*$CB23</f>
        <v>15.559264158948105</v>
      </c>
      <c r="AY54" s="257">
        <f>((BC43-BB43)/LN(BC43/BB43))/((BC43-BB43)/LN(BC43/BB43)-($BI$8-$BK$8-$BM$8)/LN(($BI$8-$BK$8)/$BM$8))*$CB23</f>
        <v>15.363251250973041</v>
      </c>
    </row>
    <row r="55" spans="1:63" ht="18.600000000000001" thickBot="1">
      <c r="A55" s="194">
        <v>52</v>
      </c>
      <c r="B55" s="194" t="s">
        <v>452</v>
      </c>
      <c r="C55" s="194">
        <v>29189</v>
      </c>
      <c r="D55" s="194" t="s">
        <v>298</v>
      </c>
      <c r="E55" s="194" t="s">
        <v>179</v>
      </c>
      <c r="F55" s="197">
        <f t="shared" si="43"/>
        <v>0</v>
      </c>
      <c r="G55" s="198">
        <f t="shared" si="43"/>
        <v>70</v>
      </c>
      <c r="H55" s="198">
        <f t="shared" si="43"/>
        <v>0</v>
      </c>
      <c r="I55" s="198">
        <f t="shared" si="43"/>
        <v>76</v>
      </c>
      <c r="J55" s="199">
        <f t="shared" si="43"/>
        <v>0</v>
      </c>
      <c r="K55" s="200">
        <f t="shared" si="43"/>
        <v>47.210473186119877</v>
      </c>
      <c r="L55" s="201">
        <f t="shared" si="43"/>
        <v>0.22411217101482589</v>
      </c>
      <c r="N55" s="207" t="s">
        <v>453</v>
      </c>
      <c r="O55" s="208"/>
      <c r="P55" s="209">
        <v>69</v>
      </c>
      <c r="Q55" s="210">
        <v>44</v>
      </c>
      <c r="R55" s="210">
        <v>75</v>
      </c>
      <c r="S55" s="211">
        <v>41</v>
      </c>
      <c r="T55" s="212" t="s">
        <v>353</v>
      </c>
      <c r="U55" s="213"/>
      <c r="V55" s="194" t="s">
        <v>353</v>
      </c>
      <c r="X55" s="194">
        <v>52</v>
      </c>
      <c r="AC55" s="194" t="s">
        <v>117</v>
      </c>
      <c r="AD55" s="194">
        <v>2050</v>
      </c>
      <c r="AE55" s="239">
        <f>AE37</f>
        <v>7.4241669232417449</v>
      </c>
      <c r="AU55" s="240">
        <v>2050</v>
      </c>
      <c r="AV55" s="258">
        <f>((AW44-AV44)/LN(AW44/AV44))/((AW44-AV44)/LN(AW44/AV44)-($BI$8-$BK$8-$BM$8)/LN(($BI$8-$BK$8)/$BM$8))*$CB24</f>
        <v>28.413900873646334</v>
      </c>
      <c r="AW55" s="258">
        <f>((AY44-AX44)/LN(AY44/AX44))/((AY44-AX44)/LN(AY44/AX44)-($BI$8-$BK$8-$BM$8)/LN(($BI$8-$BK$8)/$BM$8))*$CB24</f>
        <v>28.979755737759366</v>
      </c>
      <c r="AX55" s="258">
        <f>((BA44-AZ44)/LN(BA44/AZ44))/((BA44-AZ44)/LN(BA44/AZ44)-($BI$8-$BK$8-$BM$8)/LN(($BI$8-$BK$8)/$BM$8))*$CB24</f>
        <v>28.413900873646334</v>
      </c>
      <c r="AY55" s="259">
        <f>((BC44-BB44)/LN(BC44/BB44))/((BC44-BB44)/LN(BC44/BB44)-($BI$8-$BK$8-$BM$8)/LN(($BI$8-$BK$8)/$BM$8))*$CB24</f>
        <v>27.870914179192194</v>
      </c>
    </row>
    <row r="56" spans="1:63">
      <c r="A56" s="194">
        <v>53</v>
      </c>
      <c r="B56" s="194" t="s">
        <v>454</v>
      </c>
      <c r="C56" s="194">
        <v>29188</v>
      </c>
      <c r="D56" s="194" t="s">
        <v>298</v>
      </c>
      <c r="E56" s="194" t="s">
        <v>180</v>
      </c>
      <c r="F56" s="197"/>
      <c r="G56" s="198"/>
      <c r="H56" s="198"/>
      <c r="I56" s="198"/>
      <c r="J56" s="199"/>
      <c r="K56" s="200"/>
      <c r="L56" s="201"/>
      <c r="N56" s="207" t="s">
        <v>455</v>
      </c>
      <c r="O56" s="208"/>
      <c r="P56" s="209">
        <v>70</v>
      </c>
      <c r="Q56" s="210">
        <v>0</v>
      </c>
      <c r="R56" s="210">
        <v>80</v>
      </c>
      <c r="S56" s="211">
        <v>0</v>
      </c>
      <c r="T56" s="212" t="s">
        <v>353</v>
      </c>
      <c r="U56" s="213"/>
      <c r="V56" s="194" t="s">
        <v>353</v>
      </c>
      <c r="X56" s="194">
        <v>53</v>
      </c>
      <c r="AC56" s="194" t="s">
        <v>115</v>
      </c>
      <c r="AD56" s="194">
        <v>2050</v>
      </c>
      <c r="AE56" s="239">
        <f>AB37</f>
        <v>8.0861956521739131</v>
      </c>
    </row>
    <row r="57" spans="1:63">
      <c r="A57" s="194">
        <v>54</v>
      </c>
      <c r="B57" s="194" t="s">
        <v>454</v>
      </c>
      <c r="C57" s="194">
        <v>29189</v>
      </c>
      <c r="D57" s="194" t="s">
        <v>298</v>
      </c>
      <c r="E57" s="194" t="s">
        <v>180</v>
      </c>
      <c r="F57" s="197"/>
      <c r="G57" s="198"/>
      <c r="H57" s="198"/>
      <c r="I57" s="198"/>
      <c r="J57" s="199"/>
      <c r="K57" s="200"/>
      <c r="L57" s="201"/>
      <c r="N57" s="207" t="s">
        <v>456</v>
      </c>
      <c r="O57" s="208"/>
      <c r="P57" s="209">
        <v>75</v>
      </c>
      <c r="Q57" s="210">
        <v>37</v>
      </c>
      <c r="R57" s="210">
        <v>78</v>
      </c>
      <c r="S57" s="211">
        <v>37</v>
      </c>
      <c r="T57" s="212" t="s">
        <v>353</v>
      </c>
      <c r="U57" s="213">
        <v>0.17356165075516491</v>
      </c>
      <c r="V57" s="270">
        <v>32.722000000000001</v>
      </c>
      <c r="W57" s="270"/>
      <c r="X57" s="270">
        <v>54</v>
      </c>
      <c r="AC57" s="194" t="s">
        <v>116</v>
      </c>
      <c r="AD57" s="194">
        <v>2050</v>
      </c>
      <c r="AE57" s="239">
        <f>AC37</f>
        <v>8.8893294319669955</v>
      </c>
      <c r="AY57" s="271" t="s">
        <v>180</v>
      </c>
      <c r="AZ57" s="271" t="s">
        <v>180</v>
      </c>
      <c r="BA57" s="206" t="s">
        <v>179</v>
      </c>
      <c r="BB57" s="206" t="s">
        <v>179</v>
      </c>
      <c r="BC57" s="206"/>
      <c r="BD57" s="206"/>
      <c r="BH57" s="271" t="s">
        <v>180</v>
      </c>
      <c r="BI57" s="271" t="s">
        <v>180</v>
      </c>
      <c r="BJ57" s="206" t="s">
        <v>179</v>
      </c>
      <c r="BK57" s="206" t="s">
        <v>179</v>
      </c>
    </row>
    <row r="58" spans="1:63">
      <c r="A58" s="194">
        <v>55</v>
      </c>
      <c r="B58" s="194" t="s">
        <v>457</v>
      </c>
      <c r="C58" s="194">
        <v>18957</v>
      </c>
      <c r="D58" s="194" t="s">
        <v>298</v>
      </c>
      <c r="E58" s="194" t="s">
        <v>180</v>
      </c>
      <c r="F58" s="197"/>
      <c r="G58" s="198"/>
      <c r="H58" s="198"/>
      <c r="I58" s="198"/>
      <c r="J58" s="199"/>
      <c r="K58" s="200"/>
      <c r="L58" s="201"/>
      <c r="N58" s="207" t="s">
        <v>458</v>
      </c>
      <c r="O58" s="208"/>
      <c r="P58" s="209">
        <v>72</v>
      </c>
      <c r="Q58" s="210">
        <v>36</v>
      </c>
      <c r="R58" s="210">
        <v>74</v>
      </c>
      <c r="S58" s="211">
        <v>37</v>
      </c>
      <c r="T58" s="212"/>
      <c r="U58" s="213">
        <v>0.30976614978254435</v>
      </c>
      <c r="V58" s="270">
        <v>30.312999999999999</v>
      </c>
      <c r="W58" s="270"/>
      <c r="X58" s="270">
        <v>55</v>
      </c>
      <c r="AC58" s="194" t="s">
        <v>17</v>
      </c>
      <c r="AD58" s="194">
        <v>2050</v>
      </c>
      <c r="AE58" s="239">
        <f>AD37</f>
        <v>8.0861956521739131</v>
      </c>
      <c r="AV58" s="370" t="str">
        <f>AU46</f>
        <v>LTMEH</v>
      </c>
      <c r="AW58" s="370"/>
      <c r="AX58" s="370"/>
      <c r="AY58" s="206" t="s">
        <v>322</v>
      </c>
      <c r="AZ58" s="206" t="s">
        <v>298</v>
      </c>
      <c r="BA58" s="206" t="s">
        <v>322</v>
      </c>
      <c r="BB58" s="206" t="s">
        <v>298</v>
      </c>
      <c r="BC58" s="206"/>
      <c r="BE58" s="370" t="s">
        <v>357</v>
      </c>
      <c r="BF58" s="370"/>
      <c r="BG58" s="370"/>
      <c r="BH58" s="206" t="s">
        <v>322</v>
      </c>
      <c r="BI58" s="206" t="s">
        <v>298</v>
      </c>
      <c r="BJ58" s="206" t="s">
        <v>322</v>
      </c>
      <c r="BK58" s="206" t="s">
        <v>298</v>
      </c>
    </row>
    <row r="59" spans="1:63">
      <c r="A59" s="194">
        <v>56</v>
      </c>
      <c r="B59" s="194" t="s">
        <v>457</v>
      </c>
      <c r="C59" s="194">
        <v>29188</v>
      </c>
      <c r="D59" s="194" t="s">
        <v>298</v>
      </c>
      <c r="E59" s="194" t="s">
        <v>180</v>
      </c>
      <c r="F59" s="197"/>
      <c r="G59" s="198"/>
      <c r="H59" s="198"/>
      <c r="I59" s="198"/>
      <c r="J59" s="199"/>
      <c r="K59" s="200"/>
      <c r="L59" s="201"/>
      <c r="N59" s="207" t="s">
        <v>459</v>
      </c>
      <c r="O59" s="208"/>
      <c r="P59" s="212">
        <v>67.900000000000006</v>
      </c>
      <c r="Q59" s="272">
        <v>44</v>
      </c>
      <c r="R59" s="272">
        <v>68.52</v>
      </c>
      <c r="S59" s="273">
        <v>38</v>
      </c>
      <c r="T59" s="212"/>
      <c r="U59" s="213">
        <v>0.25009485094850947</v>
      </c>
      <c r="V59" s="270">
        <v>55.343000000000004</v>
      </c>
      <c r="W59" s="270"/>
      <c r="X59" s="270">
        <v>56</v>
      </c>
      <c r="AC59" s="369" t="str">
        <f>AA40</f>
        <v>MTEH</v>
      </c>
      <c r="AD59" s="369"/>
      <c r="AE59" s="369"/>
      <c r="AV59" s="274"/>
      <c r="AW59" s="194" t="s">
        <v>117</v>
      </c>
      <c r="AX59" s="194">
        <v>2015</v>
      </c>
      <c r="AY59" s="239">
        <f>AZ20</f>
        <v>4.4936985661605204</v>
      </c>
      <c r="AZ59" s="239">
        <f>AZ22</f>
        <v>5.030245890805495</v>
      </c>
      <c r="BA59" s="239">
        <f>AZ21</f>
        <v>5.4875186252728483</v>
      </c>
      <c r="BB59" s="239">
        <f>AZ23</f>
        <v>5.9180303774552367</v>
      </c>
      <c r="BC59" s="239"/>
      <c r="BD59" s="239"/>
      <c r="BE59" s="274"/>
      <c r="BF59" s="194" t="s">
        <v>117</v>
      </c>
      <c r="BG59" s="194">
        <v>2015</v>
      </c>
      <c r="BH59" s="239">
        <f t="shared" ref="BH59:BK62" si="44">AY59</f>
        <v>4.4936985661605204</v>
      </c>
      <c r="BI59" s="239">
        <f t="shared" si="44"/>
        <v>5.030245890805495</v>
      </c>
      <c r="BJ59" s="239">
        <f t="shared" si="44"/>
        <v>5.4875186252728483</v>
      </c>
      <c r="BK59" s="239">
        <f t="shared" si="44"/>
        <v>5.9180303774552367</v>
      </c>
    </row>
    <row r="60" spans="1:63">
      <c r="A60" s="194">
        <v>57</v>
      </c>
      <c r="B60" s="194" t="s">
        <v>457</v>
      </c>
      <c r="C60" s="194">
        <v>29189</v>
      </c>
      <c r="D60" s="194" t="s">
        <v>298</v>
      </c>
      <c r="E60" s="194" t="s">
        <v>180</v>
      </c>
      <c r="F60" s="197"/>
      <c r="G60" s="198"/>
      <c r="H60" s="198"/>
      <c r="I60" s="198"/>
      <c r="J60" s="199"/>
      <c r="K60" s="200"/>
      <c r="L60" s="201"/>
      <c r="N60" s="207" t="s">
        <v>460</v>
      </c>
      <c r="O60" s="208">
        <v>0.05</v>
      </c>
      <c r="P60" s="209">
        <v>68</v>
      </c>
      <c r="Q60" s="210">
        <v>33</v>
      </c>
      <c r="R60" s="210">
        <v>72</v>
      </c>
      <c r="S60" s="211">
        <v>35</v>
      </c>
      <c r="T60" s="212">
        <v>35.964255843641325</v>
      </c>
      <c r="U60" s="213">
        <v>0.27610526315789474</v>
      </c>
      <c r="V60" s="270">
        <v>6.8769999999999998</v>
      </c>
      <c r="W60" s="270"/>
      <c r="X60" s="270">
        <v>57</v>
      </c>
      <c r="AC60" s="194" t="s">
        <v>117</v>
      </c>
      <c r="AD60" s="194">
        <v>2020</v>
      </c>
      <c r="AE60" s="239">
        <f>AE41</f>
        <v>7.0467673388242851</v>
      </c>
      <c r="AV60" s="274"/>
      <c r="AW60" s="194" t="s">
        <v>115</v>
      </c>
      <c r="AX60" s="194">
        <v>2015</v>
      </c>
      <c r="AY60" s="239">
        <f>AW20</f>
        <v>4.6633529060719239</v>
      </c>
      <c r="AZ60" s="239">
        <f>AW22</f>
        <v>5.1335784752540965</v>
      </c>
      <c r="BA60" s="239">
        <f>AW21</f>
        <v>5.6164711608549638</v>
      </c>
      <c r="BB60" s="239">
        <f>AW23</f>
        <v>5.9553926797050414</v>
      </c>
      <c r="BC60" s="239"/>
      <c r="BE60" s="274"/>
      <c r="BF60" s="194" t="s">
        <v>115</v>
      </c>
      <c r="BG60" s="194">
        <v>2015</v>
      </c>
      <c r="BH60" s="239">
        <f t="shared" si="44"/>
        <v>4.6633529060719239</v>
      </c>
      <c r="BI60" s="239">
        <f t="shared" si="44"/>
        <v>5.1335784752540965</v>
      </c>
      <c r="BJ60" s="239">
        <f t="shared" si="44"/>
        <v>5.6164711608549638</v>
      </c>
      <c r="BK60" s="239">
        <f t="shared" si="44"/>
        <v>5.9553926797050414</v>
      </c>
    </row>
    <row r="61" spans="1:63">
      <c r="A61" s="194">
        <v>58</v>
      </c>
      <c r="B61" s="194" t="s">
        <v>461</v>
      </c>
      <c r="C61" s="194">
        <v>29189</v>
      </c>
      <c r="D61" s="194" t="s">
        <v>298</v>
      </c>
      <c r="E61" s="194" t="s">
        <v>179</v>
      </c>
      <c r="F61" s="197">
        <f t="shared" ref="F61:L61" si="45">O35</f>
        <v>0</v>
      </c>
      <c r="G61" s="198">
        <f t="shared" si="45"/>
        <v>75</v>
      </c>
      <c r="H61" s="198">
        <f t="shared" si="45"/>
        <v>41</v>
      </c>
      <c r="I61" s="198">
        <f t="shared" si="45"/>
        <v>75</v>
      </c>
      <c r="J61" s="199">
        <f t="shared" si="45"/>
        <v>36</v>
      </c>
      <c r="K61" s="200">
        <f t="shared" si="45"/>
        <v>40.59779889728101</v>
      </c>
      <c r="L61" s="201">
        <f t="shared" si="45"/>
        <v>0.21783451189273578</v>
      </c>
      <c r="N61" s="207" t="s">
        <v>462</v>
      </c>
      <c r="O61" s="208">
        <v>1.2185833968012186E-2</v>
      </c>
      <c r="P61" s="209">
        <v>65</v>
      </c>
      <c r="Q61" s="210">
        <v>40</v>
      </c>
      <c r="R61" s="210">
        <v>72</v>
      </c>
      <c r="S61" s="211">
        <v>38</v>
      </c>
      <c r="T61" s="212">
        <v>28.453720804465171</v>
      </c>
      <c r="U61" s="213">
        <v>0.40100231303006939</v>
      </c>
      <c r="V61" s="270">
        <v>7.7690000000000001</v>
      </c>
      <c r="W61" s="270"/>
      <c r="X61" s="270">
        <v>58</v>
      </c>
      <c r="AC61" s="194" t="s">
        <v>115</v>
      </c>
      <c r="AD61" s="194">
        <v>2020</v>
      </c>
      <c r="AE61" s="239">
        <f>AB41</f>
        <v>7.8792999999999997</v>
      </c>
      <c r="AV61" s="274"/>
      <c r="AW61" s="194" t="s">
        <v>116</v>
      </c>
      <c r="AX61" s="194">
        <v>2015</v>
      </c>
      <c r="AY61" s="275">
        <f>AX20</f>
        <v>4.8492510247196225</v>
      </c>
      <c r="AZ61" s="239">
        <f>AX22</f>
        <v>5.2435392226385922</v>
      </c>
      <c r="BA61" s="239">
        <f>AX21</f>
        <v>5.7543730542548044</v>
      </c>
      <c r="BB61" s="239">
        <f>AX23</f>
        <v>5.9942745260623997</v>
      </c>
      <c r="BC61" s="239"/>
      <c r="BE61" s="274"/>
      <c r="BF61" s="194" t="s">
        <v>116</v>
      </c>
      <c r="BG61" s="194">
        <v>2015</v>
      </c>
      <c r="BH61" s="239">
        <f t="shared" si="44"/>
        <v>4.8492510247196225</v>
      </c>
      <c r="BI61" s="239">
        <f t="shared" si="44"/>
        <v>5.2435392226385922</v>
      </c>
      <c r="BJ61" s="239">
        <f t="shared" si="44"/>
        <v>5.7543730542548044</v>
      </c>
      <c r="BK61" s="239">
        <f t="shared" si="44"/>
        <v>5.9942745260623997</v>
      </c>
    </row>
    <row r="62" spans="1:63">
      <c r="A62" s="194">
        <v>59</v>
      </c>
      <c r="B62" s="194" t="s">
        <v>463</v>
      </c>
      <c r="C62" s="194">
        <v>29189</v>
      </c>
      <c r="D62" s="194" t="s">
        <v>298</v>
      </c>
      <c r="E62" s="194" t="s">
        <v>179</v>
      </c>
      <c r="F62" s="197"/>
      <c r="G62" s="198"/>
      <c r="H62" s="198"/>
      <c r="I62" s="198"/>
      <c r="J62" s="199"/>
      <c r="K62" s="200"/>
      <c r="L62" s="201"/>
      <c r="N62" s="260" t="s">
        <v>464</v>
      </c>
      <c r="O62" s="261">
        <v>1.6662200001848274E-2</v>
      </c>
      <c r="P62" s="204">
        <v>70</v>
      </c>
      <c r="Q62" s="198">
        <v>45</v>
      </c>
      <c r="R62" s="198">
        <v>82</v>
      </c>
      <c r="S62" s="199">
        <v>37</v>
      </c>
      <c r="T62" s="200">
        <v>34.709931774311684</v>
      </c>
      <c r="U62" s="205">
        <v>0.23961994624363286</v>
      </c>
      <c r="V62" s="194">
        <v>80.909000000000006</v>
      </c>
      <c r="X62" s="194">
        <v>59</v>
      </c>
      <c r="AC62" s="194" t="s">
        <v>116</v>
      </c>
      <c r="AD62" s="194">
        <v>2020</v>
      </c>
      <c r="AE62" s="239">
        <f>AC41</f>
        <v>8.9565649759081456</v>
      </c>
      <c r="AV62" s="274"/>
      <c r="AW62" s="194" t="s">
        <v>17</v>
      </c>
      <c r="AX62" s="194">
        <v>2015</v>
      </c>
      <c r="AY62" s="239">
        <f>AY20</f>
        <v>4.6633529060719239</v>
      </c>
      <c r="AZ62" s="239">
        <f>AY22</f>
        <v>5.1335784752540965</v>
      </c>
      <c r="BA62" s="239">
        <f>AY21</f>
        <v>5.6164711608549638</v>
      </c>
      <c r="BB62" s="239">
        <f>AY23</f>
        <v>5.9553926797050414</v>
      </c>
      <c r="BC62" s="239"/>
      <c r="BE62" s="274"/>
      <c r="BF62" s="194" t="s">
        <v>17</v>
      </c>
      <c r="BG62" s="194">
        <v>2015</v>
      </c>
      <c r="BH62" s="239">
        <f t="shared" si="44"/>
        <v>4.6633529060719239</v>
      </c>
      <c r="BI62" s="239">
        <f t="shared" si="44"/>
        <v>5.1335784752540965</v>
      </c>
      <c r="BJ62" s="239">
        <f t="shared" si="44"/>
        <v>5.6164711608549638</v>
      </c>
      <c r="BK62" s="239">
        <f t="shared" si="44"/>
        <v>5.9553926797050414</v>
      </c>
    </row>
    <row r="63" spans="1:63">
      <c r="A63" s="194">
        <v>60</v>
      </c>
      <c r="B63" s="194" t="s">
        <v>465</v>
      </c>
      <c r="C63" s="194">
        <v>29189</v>
      </c>
      <c r="D63" s="194" t="s">
        <v>298</v>
      </c>
      <c r="E63" s="194" t="s">
        <v>179</v>
      </c>
      <c r="F63" s="197">
        <f t="shared" ref="F63:L65" si="46">O37</f>
        <v>9.067439078143693E-3</v>
      </c>
      <c r="G63" s="198">
        <f t="shared" si="46"/>
        <v>68</v>
      </c>
      <c r="H63" s="198">
        <f t="shared" si="46"/>
        <v>36</v>
      </c>
      <c r="I63" s="198">
        <f t="shared" si="46"/>
        <v>68</v>
      </c>
      <c r="J63" s="199">
        <f t="shared" si="46"/>
        <v>36</v>
      </c>
      <c r="K63" s="200">
        <f t="shared" si="46"/>
        <v>33.374071251901881</v>
      </c>
      <c r="L63" s="201">
        <f t="shared" si="46"/>
        <v>0.24477346381139989</v>
      </c>
      <c r="N63" s="207" t="s">
        <v>466</v>
      </c>
      <c r="O63" s="208">
        <v>6.0532337821525582E-2</v>
      </c>
      <c r="P63" s="209">
        <v>76</v>
      </c>
      <c r="Q63" s="210">
        <v>43</v>
      </c>
      <c r="R63" s="210">
        <v>77</v>
      </c>
      <c r="S63" s="211">
        <v>41</v>
      </c>
      <c r="T63" s="212">
        <v>36.951352733977416</v>
      </c>
      <c r="U63" s="213">
        <v>0.32881061639588244</v>
      </c>
      <c r="V63" s="270">
        <v>27.059000000000001</v>
      </c>
      <c r="W63" s="270"/>
      <c r="X63" s="270">
        <v>60</v>
      </c>
      <c r="AC63" s="194" t="s">
        <v>17</v>
      </c>
      <c r="AD63" s="194">
        <v>2020</v>
      </c>
      <c r="AE63" s="239">
        <f>AD41</f>
        <v>7.8792999999999997</v>
      </c>
      <c r="AV63" s="274"/>
      <c r="AW63" s="194" t="s">
        <v>117</v>
      </c>
      <c r="AX63" s="194">
        <v>2020</v>
      </c>
      <c r="AY63" s="239">
        <f>AY47</f>
        <v>6.5989887992630001</v>
      </c>
      <c r="AZ63" s="239">
        <f>AY63</f>
        <v>6.5989887992630001</v>
      </c>
      <c r="BA63" s="239">
        <f t="shared" ref="BA63:BB63" si="47">AZ63</f>
        <v>6.5989887992630001</v>
      </c>
      <c r="BB63" s="239">
        <f t="shared" si="47"/>
        <v>6.5989887992630001</v>
      </c>
      <c r="BC63" s="239"/>
      <c r="BE63" s="274"/>
      <c r="BF63" s="194" t="s">
        <v>117</v>
      </c>
      <c r="BG63" s="194">
        <v>2020</v>
      </c>
      <c r="BH63" s="239">
        <f>BH59/$CB$21*$CB$22</f>
        <v>5.3036947717452412</v>
      </c>
      <c r="BI63" s="239">
        <f t="shared" ref="BI63:BK63" si="48">BI59/$CB$21*$CB$22</f>
        <v>5.9369555921177213</v>
      </c>
      <c r="BJ63" s="239">
        <f t="shared" si="48"/>
        <v>6.476652453255495</v>
      </c>
      <c r="BK63" s="239">
        <f t="shared" si="48"/>
        <v>6.9847646231324125</v>
      </c>
    </row>
    <row r="64" spans="1:63">
      <c r="A64" s="194">
        <v>61</v>
      </c>
      <c r="B64" s="194" t="s">
        <v>467</v>
      </c>
      <c r="C64" s="194">
        <v>29189</v>
      </c>
      <c r="D64" s="194" t="s">
        <v>298</v>
      </c>
      <c r="E64" s="194" t="s">
        <v>179</v>
      </c>
      <c r="F64" s="197">
        <f t="shared" si="46"/>
        <v>0</v>
      </c>
      <c r="G64" s="198">
        <f t="shared" si="46"/>
        <v>69</v>
      </c>
      <c r="H64" s="198">
        <f t="shared" si="46"/>
        <v>41</v>
      </c>
      <c r="I64" s="198">
        <f t="shared" si="46"/>
        <v>70</v>
      </c>
      <c r="J64" s="199">
        <f t="shared" si="46"/>
        <v>39</v>
      </c>
      <c r="K64" s="200">
        <f t="shared" si="46"/>
        <v>21.286858901815219</v>
      </c>
      <c r="L64" s="201">
        <f t="shared" si="46"/>
        <v>0.32589612289685443</v>
      </c>
      <c r="N64" s="207" t="s">
        <v>468</v>
      </c>
      <c r="O64" s="208"/>
      <c r="P64" s="209">
        <v>67</v>
      </c>
      <c r="Q64" s="210">
        <v>36</v>
      </c>
      <c r="R64" s="210">
        <v>71</v>
      </c>
      <c r="S64" s="211">
        <v>34</v>
      </c>
      <c r="T64" s="212">
        <v>35.586149795173704</v>
      </c>
      <c r="U64" s="213">
        <v>0.33608655188459746</v>
      </c>
      <c r="V64" s="270">
        <v>5.7069999999999999</v>
      </c>
      <c r="W64" s="270"/>
      <c r="X64" s="270">
        <v>61</v>
      </c>
      <c r="AC64" s="194" t="s">
        <v>117</v>
      </c>
      <c r="AD64" s="194">
        <v>2030</v>
      </c>
      <c r="AE64" s="239">
        <f>AE42</f>
        <v>8.5764189396431263</v>
      </c>
      <c r="AV64" s="274"/>
      <c r="AW64" s="194" t="s">
        <v>115</v>
      </c>
      <c r="AX64" s="194">
        <v>2020</v>
      </c>
      <c r="AY64" s="239">
        <f>AV47</f>
        <v>6.6445378076781401</v>
      </c>
      <c r="AZ64" s="239">
        <f t="shared" ref="AZ64:BB74" si="49">AY64</f>
        <v>6.6445378076781401</v>
      </c>
      <c r="BA64" s="239">
        <f t="shared" si="49"/>
        <v>6.6445378076781401</v>
      </c>
      <c r="BB64" s="239">
        <f t="shared" si="49"/>
        <v>6.6445378076781401</v>
      </c>
      <c r="BC64" s="239"/>
      <c r="BE64" s="274"/>
      <c r="BF64" s="194" t="s">
        <v>115</v>
      </c>
      <c r="BG64" s="194">
        <v>2020</v>
      </c>
      <c r="BH64" s="239">
        <f t="shared" ref="BH64:BK66" si="50">BH60/$CB$21*$CB$22</f>
        <v>5.5039295721761912</v>
      </c>
      <c r="BI64" s="239">
        <f t="shared" si="50"/>
        <v>6.0589140367757546</v>
      </c>
      <c r="BJ64" s="239">
        <f t="shared" si="50"/>
        <v>6.6288488853705481</v>
      </c>
      <c r="BK64" s="239">
        <f t="shared" si="50"/>
        <v>7.0288615388879272</v>
      </c>
    </row>
    <row r="65" spans="1:63">
      <c r="A65" s="194">
        <v>62</v>
      </c>
      <c r="B65" s="194" t="s">
        <v>469</v>
      </c>
      <c r="C65" s="194">
        <v>29189</v>
      </c>
      <c r="D65" s="194" t="s">
        <v>298</v>
      </c>
      <c r="E65" s="194" t="s">
        <v>179</v>
      </c>
      <c r="F65" s="197">
        <f t="shared" si="46"/>
        <v>3.3558611046376134E-2</v>
      </c>
      <c r="G65" s="198">
        <f t="shared" si="46"/>
        <v>70</v>
      </c>
      <c r="H65" s="198">
        <f t="shared" si="46"/>
        <v>32</v>
      </c>
      <c r="I65" s="198">
        <f t="shared" si="46"/>
        <v>70</v>
      </c>
      <c r="J65" s="199">
        <f t="shared" si="46"/>
        <v>32</v>
      </c>
      <c r="K65" s="200">
        <f t="shared" si="46"/>
        <v>36.56048017140192</v>
      </c>
      <c r="L65" s="201">
        <f t="shared" si="46"/>
        <v>0.18971545695683625</v>
      </c>
      <c r="N65" s="207" t="s">
        <v>470</v>
      </c>
      <c r="O65" s="208"/>
      <c r="P65" s="209">
        <v>80</v>
      </c>
      <c r="Q65" s="210">
        <v>50</v>
      </c>
      <c r="R65" s="210">
        <v>90</v>
      </c>
      <c r="S65" s="211">
        <v>55</v>
      </c>
      <c r="T65" s="212">
        <v>26.462430536530587</v>
      </c>
      <c r="U65" s="213">
        <v>0.10822587144872053</v>
      </c>
      <c r="V65" s="270">
        <v>70.813999999999993</v>
      </c>
      <c r="W65" s="270"/>
      <c r="X65" s="270">
        <v>62</v>
      </c>
      <c r="AC65" s="194" t="s">
        <v>115</v>
      </c>
      <c r="AD65" s="194">
        <v>2030</v>
      </c>
      <c r="AE65" s="239">
        <f>AB42</f>
        <v>9.7116249999999997</v>
      </c>
      <c r="AV65" s="274"/>
      <c r="AW65" s="194" t="s">
        <v>116</v>
      </c>
      <c r="AX65" s="194">
        <v>2020</v>
      </c>
      <c r="AY65" s="275">
        <f>AW47</f>
        <v>6.6908556685573926</v>
      </c>
      <c r="AZ65" s="239">
        <f t="shared" si="49"/>
        <v>6.6908556685573926</v>
      </c>
      <c r="BA65" s="239">
        <f t="shared" si="49"/>
        <v>6.6908556685573926</v>
      </c>
      <c r="BB65" s="239">
        <f t="shared" si="49"/>
        <v>6.6908556685573926</v>
      </c>
      <c r="BC65" s="239"/>
      <c r="BE65" s="274"/>
      <c r="BF65" s="194" t="s">
        <v>116</v>
      </c>
      <c r="BG65" s="194">
        <v>2020</v>
      </c>
      <c r="BH65" s="239">
        <f t="shared" si="50"/>
        <v>5.723336117905288</v>
      </c>
      <c r="BI65" s="239">
        <f t="shared" si="50"/>
        <v>6.1886953811213852</v>
      </c>
      <c r="BJ65" s="239">
        <f t="shared" si="50"/>
        <v>6.7916078110684532</v>
      </c>
      <c r="BK65" s="239">
        <f t="shared" si="50"/>
        <v>7.0747518989566309</v>
      </c>
    </row>
    <row r="66" spans="1:63">
      <c r="A66" s="194">
        <v>63</v>
      </c>
      <c r="B66" s="194" t="s">
        <v>471</v>
      </c>
      <c r="C66" s="194">
        <v>29188</v>
      </c>
      <c r="D66" s="194" t="s">
        <v>298</v>
      </c>
      <c r="E66" s="194" t="s">
        <v>180</v>
      </c>
      <c r="F66" s="197"/>
      <c r="G66" s="198"/>
      <c r="H66" s="198"/>
      <c r="I66" s="198"/>
      <c r="J66" s="199"/>
      <c r="K66" s="200"/>
      <c r="L66" s="201"/>
      <c r="N66" s="260" t="s">
        <v>472</v>
      </c>
      <c r="O66" s="261">
        <v>1.212241653418124E-2</v>
      </c>
      <c r="P66" s="204">
        <v>68</v>
      </c>
      <c r="Q66" s="198">
        <v>40</v>
      </c>
      <c r="R66" s="198">
        <v>75</v>
      </c>
      <c r="S66" s="199">
        <v>37</v>
      </c>
      <c r="T66" s="200">
        <v>30.688489286098847</v>
      </c>
      <c r="U66" s="205">
        <v>0.20056326694830015</v>
      </c>
      <c r="V66" s="194">
        <v>3.9740000000000002</v>
      </c>
      <c r="X66" s="194">
        <v>63</v>
      </c>
      <c r="AC66" s="194" t="s">
        <v>116</v>
      </c>
      <c r="AD66" s="194">
        <v>2030</v>
      </c>
      <c r="AE66" s="239">
        <f>AC42</f>
        <v>11.220841505845954</v>
      </c>
      <c r="AV66" s="274"/>
      <c r="AW66" s="194" t="s">
        <v>17</v>
      </c>
      <c r="AX66" s="194">
        <v>2020</v>
      </c>
      <c r="AY66" s="239">
        <f>AX47</f>
        <v>6.6445378076781401</v>
      </c>
      <c r="AZ66" s="239">
        <f t="shared" si="49"/>
        <v>6.6445378076781401</v>
      </c>
      <c r="BA66" s="239">
        <f t="shared" si="49"/>
        <v>6.6445378076781401</v>
      </c>
      <c r="BB66" s="239">
        <f t="shared" si="49"/>
        <v>6.6445378076781401</v>
      </c>
      <c r="BC66" s="239"/>
      <c r="BE66" s="274"/>
      <c r="BF66" s="194" t="s">
        <v>17</v>
      </c>
      <c r="BG66" s="194">
        <v>2020</v>
      </c>
      <c r="BH66" s="239">
        <f t="shared" si="50"/>
        <v>5.5039295721761912</v>
      </c>
      <c r="BI66" s="239">
        <f t="shared" si="50"/>
        <v>6.0589140367757546</v>
      </c>
      <c r="BJ66" s="239">
        <f t="shared" si="50"/>
        <v>6.6288488853705481</v>
      </c>
      <c r="BK66" s="239">
        <f t="shared" si="50"/>
        <v>7.0288615388879272</v>
      </c>
    </row>
    <row r="67" spans="1:63">
      <c r="A67" s="194">
        <v>64</v>
      </c>
      <c r="B67" s="194" t="s">
        <v>473</v>
      </c>
      <c r="C67" s="194">
        <v>29189</v>
      </c>
      <c r="D67" s="194" t="s">
        <v>298</v>
      </c>
      <c r="E67" s="194" t="s">
        <v>179</v>
      </c>
      <c r="F67" s="197">
        <f t="shared" ref="F67:L67" si="51">O40</f>
        <v>0</v>
      </c>
      <c r="G67" s="198">
        <f t="shared" si="51"/>
        <v>78</v>
      </c>
      <c r="H67" s="198">
        <f t="shared" si="51"/>
        <v>0</v>
      </c>
      <c r="I67" s="198">
        <f t="shared" si="51"/>
        <v>83</v>
      </c>
      <c r="J67" s="199">
        <f t="shared" si="51"/>
        <v>0</v>
      </c>
      <c r="K67" s="200" t="str">
        <f t="shared" si="51"/>
        <v/>
      </c>
      <c r="L67" s="201">
        <f t="shared" si="51"/>
        <v>0.41862845445240532</v>
      </c>
      <c r="N67" s="207" t="s">
        <v>474</v>
      </c>
      <c r="O67" s="208"/>
      <c r="P67" s="209">
        <v>75</v>
      </c>
      <c r="Q67" s="210">
        <v>36</v>
      </c>
      <c r="R67" s="210">
        <v>75</v>
      </c>
      <c r="S67" s="211">
        <v>34</v>
      </c>
      <c r="T67" s="212" t="s">
        <v>353</v>
      </c>
      <c r="U67" s="213">
        <v>0.27605633802816903</v>
      </c>
      <c r="V67" s="270">
        <v>18.247</v>
      </c>
      <c r="W67" s="270"/>
      <c r="X67" s="270">
        <v>64</v>
      </c>
      <c r="AC67" s="194" t="s">
        <v>17</v>
      </c>
      <c r="AD67" s="194">
        <v>2030</v>
      </c>
      <c r="AE67" s="239">
        <f>AD42</f>
        <v>9.7116249999999997</v>
      </c>
      <c r="AV67" s="274"/>
      <c r="AW67" s="194" t="s">
        <v>117</v>
      </c>
      <c r="AX67" s="194">
        <v>2030</v>
      </c>
      <c r="AY67" s="239">
        <f>AY47</f>
        <v>6.5989887992630001</v>
      </c>
      <c r="AZ67" s="239">
        <f t="shared" si="49"/>
        <v>6.5989887992630001</v>
      </c>
      <c r="BA67" s="239">
        <f t="shared" si="49"/>
        <v>6.5989887992630001</v>
      </c>
      <c r="BB67" s="239">
        <f t="shared" si="49"/>
        <v>6.5989887992630001</v>
      </c>
      <c r="BC67" s="239"/>
      <c r="BE67" s="274"/>
      <c r="BF67" s="194" t="s">
        <v>117</v>
      </c>
      <c r="BG67" s="194">
        <v>2030</v>
      </c>
      <c r="BH67" s="239">
        <f>BH59/$CB$21*$CB$23</f>
        <v>5.7285579745553292</v>
      </c>
      <c r="BI67" s="239">
        <f t="shared" ref="BI67:BK67" si="52">BI59/$CB$21*$CB$23</f>
        <v>6.4125474344775277</v>
      </c>
      <c r="BJ67" s="239">
        <f t="shared" si="52"/>
        <v>6.9954778048645707</v>
      </c>
      <c r="BK67" s="239">
        <f t="shared" si="52"/>
        <v>7.5442933283791742</v>
      </c>
    </row>
    <row r="68" spans="1:63">
      <c r="A68" s="194">
        <v>65</v>
      </c>
      <c r="B68" s="194" t="s">
        <v>475</v>
      </c>
      <c r="C68" s="194">
        <v>29189</v>
      </c>
      <c r="D68" s="194" t="s">
        <v>322</v>
      </c>
      <c r="E68" s="194" t="s">
        <v>179</v>
      </c>
      <c r="F68" s="197"/>
      <c r="G68" s="198"/>
      <c r="H68" s="198"/>
      <c r="I68" s="198"/>
      <c r="J68" s="199"/>
      <c r="K68" s="200"/>
      <c r="L68" s="201"/>
      <c r="N68" s="207" t="s">
        <v>476</v>
      </c>
      <c r="O68" s="208"/>
      <c r="P68" s="209">
        <v>68</v>
      </c>
      <c r="Q68" s="210">
        <v>41</v>
      </c>
      <c r="R68" s="210">
        <v>70</v>
      </c>
      <c r="S68" s="211">
        <v>36</v>
      </c>
      <c r="T68" s="212">
        <v>30.64825300254796</v>
      </c>
      <c r="U68" s="213">
        <v>0.19962812148031642</v>
      </c>
      <c r="V68" s="270">
        <v>120.095</v>
      </c>
      <c r="W68" s="270"/>
      <c r="X68" s="270">
        <v>65</v>
      </c>
      <c r="AC68" s="194" t="s">
        <v>117</v>
      </c>
      <c r="AD68" s="194">
        <v>2050</v>
      </c>
      <c r="AE68" s="239">
        <f>AE43</f>
        <v>15.550545929578862</v>
      </c>
      <c r="AV68" s="274"/>
      <c r="AW68" s="194" t="s">
        <v>115</v>
      </c>
      <c r="AX68" s="194">
        <v>2030</v>
      </c>
      <c r="AY68" s="239">
        <f>AV47</f>
        <v>6.6445378076781401</v>
      </c>
      <c r="AZ68" s="239">
        <f t="shared" si="49"/>
        <v>6.6445378076781401</v>
      </c>
      <c r="BA68" s="239">
        <f t="shared" si="49"/>
        <v>6.6445378076781401</v>
      </c>
      <c r="BB68" s="239">
        <f t="shared" si="49"/>
        <v>6.6445378076781401</v>
      </c>
      <c r="BC68" s="239"/>
      <c r="BE68" s="274"/>
      <c r="BF68" s="194" t="s">
        <v>115</v>
      </c>
      <c r="BG68" s="194">
        <v>2030</v>
      </c>
      <c r="BH68" s="239">
        <f t="shared" ref="BH68:BK70" si="53">BH60/$CB$21*$CB$23</f>
        <v>5.9448329888911866</v>
      </c>
      <c r="BI68" s="239">
        <f t="shared" si="53"/>
        <v>6.5442756071529411</v>
      </c>
      <c r="BJ68" s="239">
        <f t="shared" si="53"/>
        <v>7.159866240175047</v>
      </c>
      <c r="BK68" s="239">
        <f t="shared" si="53"/>
        <v>7.5919227168104806</v>
      </c>
    </row>
    <row r="69" spans="1:63">
      <c r="A69" s="194">
        <v>66</v>
      </c>
      <c r="B69" s="194" t="s">
        <v>475</v>
      </c>
      <c r="C69" s="194">
        <v>29189</v>
      </c>
      <c r="D69" s="194" t="s">
        <v>298</v>
      </c>
      <c r="E69" s="194" t="s">
        <v>179</v>
      </c>
      <c r="F69" s="197"/>
      <c r="G69" s="198"/>
      <c r="H69" s="198"/>
      <c r="I69" s="198"/>
      <c r="J69" s="199"/>
      <c r="K69" s="200"/>
      <c r="L69" s="201"/>
      <c r="N69" s="207" t="s">
        <v>477</v>
      </c>
      <c r="O69" s="208"/>
      <c r="P69" s="209">
        <v>80.5</v>
      </c>
      <c r="Q69" s="210">
        <v>52.2</v>
      </c>
      <c r="R69" s="210">
        <v>85</v>
      </c>
      <c r="S69" s="211">
        <v>51.2</v>
      </c>
      <c r="T69" s="212" t="s">
        <v>353</v>
      </c>
      <c r="U69" s="213">
        <v>9.8541692509985887E-2</v>
      </c>
      <c r="V69" s="270">
        <v>90.837699999999998</v>
      </c>
      <c r="W69" s="270"/>
      <c r="X69" s="270">
        <v>66</v>
      </c>
      <c r="AC69" s="194" t="s">
        <v>115</v>
      </c>
      <c r="AD69" s="194">
        <v>2050</v>
      </c>
      <c r="AE69" s="239">
        <f>AB43</f>
        <v>18.873249999999999</v>
      </c>
      <c r="AV69" s="274"/>
      <c r="AW69" s="194" t="s">
        <v>116</v>
      </c>
      <c r="AX69" s="194">
        <v>2030</v>
      </c>
      <c r="AY69" s="239">
        <f>AW47</f>
        <v>6.6908556685573926</v>
      </c>
      <c r="AZ69" s="239">
        <f t="shared" si="49"/>
        <v>6.6908556685573926</v>
      </c>
      <c r="BA69" s="239">
        <f t="shared" si="49"/>
        <v>6.6908556685573926</v>
      </c>
      <c r="BB69" s="239">
        <f t="shared" si="49"/>
        <v>6.6908556685573926</v>
      </c>
      <c r="BC69" s="239"/>
      <c r="BE69" s="274"/>
      <c r="BF69" s="194" t="s">
        <v>116</v>
      </c>
      <c r="BG69" s="194">
        <v>2030</v>
      </c>
      <c r="BH69" s="239">
        <f t="shared" si="53"/>
        <v>6.1818155399802768</v>
      </c>
      <c r="BI69" s="239">
        <f t="shared" si="53"/>
        <v>6.6844533487266764</v>
      </c>
      <c r="BJ69" s="239">
        <f t="shared" si="53"/>
        <v>7.3356632989922135</v>
      </c>
      <c r="BK69" s="239">
        <f t="shared" si="53"/>
        <v>7.64148921704109</v>
      </c>
    </row>
    <row r="70" spans="1:63">
      <c r="A70" s="194">
        <v>67</v>
      </c>
      <c r="B70" s="194" t="s">
        <v>478</v>
      </c>
      <c r="C70" s="194">
        <v>29189</v>
      </c>
      <c r="D70" s="194" t="s">
        <v>322</v>
      </c>
      <c r="E70" s="194" t="s">
        <v>179</v>
      </c>
      <c r="F70" s="197">
        <f t="shared" ref="F70:L70" si="54">O43</f>
        <v>0</v>
      </c>
      <c r="G70" s="198">
        <f t="shared" si="54"/>
        <v>75</v>
      </c>
      <c r="H70" s="198">
        <f t="shared" si="54"/>
        <v>40</v>
      </c>
      <c r="I70" s="198">
        <f t="shared" si="54"/>
        <v>85</v>
      </c>
      <c r="J70" s="199">
        <f t="shared" si="54"/>
        <v>38</v>
      </c>
      <c r="K70" s="200" t="str">
        <f t="shared" si="54"/>
        <v/>
      </c>
      <c r="L70" s="201">
        <f t="shared" si="54"/>
        <v>0.10113396244729383</v>
      </c>
      <c r="N70" s="207" t="s">
        <v>479</v>
      </c>
      <c r="O70" s="208"/>
      <c r="P70" s="209">
        <v>77</v>
      </c>
      <c r="Q70" s="210">
        <v>42</v>
      </c>
      <c r="R70" s="210">
        <v>77</v>
      </c>
      <c r="S70" s="211">
        <v>38</v>
      </c>
      <c r="T70" s="212">
        <v>36.021988361628907</v>
      </c>
      <c r="U70" s="213">
        <v>0.33411008062636904</v>
      </c>
      <c r="V70" s="270">
        <v>14.288</v>
      </c>
      <c r="W70" s="270"/>
      <c r="X70" s="270">
        <v>67</v>
      </c>
      <c r="AC70" s="194" t="s">
        <v>116</v>
      </c>
      <c r="AD70" s="194">
        <v>2050</v>
      </c>
      <c r="AE70" s="239">
        <f>AC43</f>
        <v>24.086776445436499</v>
      </c>
      <c r="AV70" s="274"/>
      <c r="AW70" s="194" t="s">
        <v>17</v>
      </c>
      <c r="AX70" s="194">
        <v>2030</v>
      </c>
      <c r="AY70" s="239">
        <f>AX47</f>
        <v>6.6445378076781401</v>
      </c>
      <c r="AZ70" s="239">
        <f t="shared" si="49"/>
        <v>6.6445378076781401</v>
      </c>
      <c r="BA70" s="239">
        <f t="shared" si="49"/>
        <v>6.6445378076781401</v>
      </c>
      <c r="BB70" s="239">
        <f t="shared" si="49"/>
        <v>6.6445378076781401</v>
      </c>
      <c r="BC70" s="239"/>
      <c r="BE70" s="274"/>
      <c r="BF70" s="194" t="s">
        <v>17</v>
      </c>
      <c r="BG70" s="194">
        <v>2030</v>
      </c>
      <c r="BH70" s="239">
        <f t="shared" si="53"/>
        <v>5.9448329888911866</v>
      </c>
      <c r="BI70" s="239">
        <f t="shared" si="53"/>
        <v>6.5442756071529411</v>
      </c>
      <c r="BJ70" s="239">
        <f t="shared" si="53"/>
        <v>7.159866240175047</v>
      </c>
      <c r="BK70" s="239">
        <f t="shared" si="53"/>
        <v>7.5919227168104806</v>
      </c>
    </row>
    <row r="71" spans="1:63">
      <c r="A71" s="194">
        <v>68</v>
      </c>
      <c r="B71" s="194" t="s">
        <v>478</v>
      </c>
      <c r="C71" s="194">
        <v>29189</v>
      </c>
      <c r="D71" s="194" t="s">
        <v>298</v>
      </c>
      <c r="E71" s="194" t="s">
        <v>179</v>
      </c>
      <c r="F71" s="197">
        <f t="shared" ref="F71:L71" si="55">F70</f>
        <v>0</v>
      </c>
      <c r="G71" s="198">
        <f t="shared" si="55"/>
        <v>75</v>
      </c>
      <c r="H71" s="198">
        <f t="shared" si="55"/>
        <v>40</v>
      </c>
      <c r="I71" s="198">
        <f t="shared" si="55"/>
        <v>85</v>
      </c>
      <c r="J71" s="199">
        <f t="shared" si="55"/>
        <v>38</v>
      </c>
      <c r="K71" s="200" t="str">
        <f t="shared" si="55"/>
        <v/>
      </c>
      <c r="L71" s="201">
        <f t="shared" si="55"/>
        <v>0.10113396244729383</v>
      </c>
      <c r="N71" s="207" t="s">
        <v>480</v>
      </c>
      <c r="O71" s="208"/>
      <c r="P71" s="209">
        <v>75</v>
      </c>
      <c r="Q71" s="210">
        <v>40</v>
      </c>
      <c r="R71" s="210">
        <v>75</v>
      </c>
      <c r="S71" s="211">
        <v>38</v>
      </c>
      <c r="T71" s="212" t="s">
        <v>353</v>
      </c>
      <c r="U71" s="213">
        <v>0.27943296492071118</v>
      </c>
      <c r="V71" s="270">
        <v>23.992000000000001</v>
      </c>
      <c r="W71" s="270"/>
      <c r="X71" s="270">
        <v>68</v>
      </c>
      <c r="AC71" s="194" t="s">
        <v>17</v>
      </c>
      <c r="AD71" s="194">
        <v>2050</v>
      </c>
      <c r="AE71" s="239">
        <f>AD43</f>
        <v>18.873249999999999</v>
      </c>
      <c r="AV71" s="274"/>
      <c r="AW71" s="194" t="s">
        <v>117</v>
      </c>
      <c r="AX71" s="194">
        <v>2050</v>
      </c>
      <c r="AY71" s="239">
        <f>AY49</f>
        <v>10.442517635565746</v>
      </c>
      <c r="AZ71" s="239">
        <f t="shared" si="49"/>
        <v>10.442517635565746</v>
      </c>
      <c r="BA71" s="239">
        <f t="shared" si="49"/>
        <v>10.442517635565746</v>
      </c>
      <c r="BB71" s="239">
        <f t="shared" si="49"/>
        <v>10.442517635565746</v>
      </c>
      <c r="BC71" s="239"/>
      <c r="BE71" s="274"/>
      <c r="BF71" s="194" t="s">
        <v>117</v>
      </c>
      <c r="BG71" s="194">
        <v>2050</v>
      </c>
      <c r="BH71" s="239">
        <f>BH59/$CB$21*$CB$24</f>
        <v>5.4884263419233319</v>
      </c>
      <c r="BI71" s="239">
        <f t="shared" ref="BI71:BK71" si="56">BI59/$CB$21*$CB$24</f>
        <v>6.1437441000937572</v>
      </c>
      <c r="BJ71" s="239">
        <f t="shared" si="56"/>
        <v>6.7022389978586201</v>
      </c>
      <c r="BK71" s="239">
        <f t="shared" si="56"/>
        <v>7.2280490864521294</v>
      </c>
    </row>
    <row r="72" spans="1:63">
      <c r="A72" s="194">
        <v>69</v>
      </c>
      <c r="B72" s="194" t="s">
        <v>481</v>
      </c>
      <c r="C72" s="194">
        <v>29189</v>
      </c>
      <c r="D72" s="194" t="s">
        <v>298</v>
      </c>
      <c r="E72" s="194" t="s">
        <v>179</v>
      </c>
      <c r="F72" s="197">
        <f t="shared" ref="F72:L72" si="57">O44</f>
        <v>0</v>
      </c>
      <c r="G72" s="198">
        <f t="shared" si="57"/>
        <v>72</v>
      </c>
      <c r="H72" s="198">
        <f t="shared" si="57"/>
        <v>40</v>
      </c>
      <c r="I72" s="198">
        <f t="shared" si="57"/>
        <v>78</v>
      </c>
      <c r="J72" s="199">
        <f t="shared" si="57"/>
        <v>35</v>
      </c>
      <c r="K72" s="200">
        <f t="shared" si="57"/>
        <v>54.930040106085251</v>
      </c>
      <c r="L72" s="201">
        <f t="shared" si="57"/>
        <v>0.28083553337884187</v>
      </c>
      <c r="N72" s="207" t="s">
        <v>482</v>
      </c>
      <c r="O72" s="208"/>
      <c r="P72" s="209">
        <v>78</v>
      </c>
      <c r="Q72" s="210">
        <v>45</v>
      </c>
      <c r="R72" s="210">
        <v>84</v>
      </c>
      <c r="S72" s="211">
        <v>40</v>
      </c>
      <c r="T72" s="212">
        <v>38.648805715167462</v>
      </c>
      <c r="U72" s="213">
        <v>0.2534529513430398</v>
      </c>
      <c r="V72" s="270">
        <v>164.40700000000001</v>
      </c>
      <c r="W72" s="270"/>
      <c r="X72" s="270">
        <v>69</v>
      </c>
      <c r="AV72" s="274"/>
      <c r="AW72" s="194" t="s">
        <v>115</v>
      </c>
      <c r="AX72" s="194">
        <v>2050</v>
      </c>
      <c r="AY72" s="239">
        <f>AV49</f>
        <v>10.514574982307002</v>
      </c>
      <c r="AZ72" s="239">
        <f t="shared" si="49"/>
        <v>10.514574982307002</v>
      </c>
      <c r="BA72" s="239">
        <f t="shared" si="49"/>
        <v>10.514574982307002</v>
      </c>
      <c r="BB72" s="239">
        <f t="shared" si="49"/>
        <v>10.514574982307002</v>
      </c>
      <c r="BC72" s="239"/>
      <c r="BE72" s="274"/>
      <c r="BF72" s="194" t="s">
        <v>115</v>
      </c>
      <c r="BG72" s="194">
        <v>2050</v>
      </c>
      <c r="BH72" s="239">
        <f t="shared" ref="BH72:BK74" si="58">BH60/$CB$21*$CB$24</f>
        <v>5.6956354669864169</v>
      </c>
      <c r="BI72" s="239">
        <f t="shared" si="58"/>
        <v>6.2699504466292098</v>
      </c>
      <c r="BJ72" s="239">
        <f t="shared" si="58"/>
        <v>6.8597365430825761</v>
      </c>
      <c r="BK72" s="239">
        <f t="shared" si="58"/>
        <v>7.2736819300538169</v>
      </c>
    </row>
    <row r="73" spans="1:63" ht="15" customHeight="1">
      <c r="A73" s="194">
        <v>70</v>
      </c>
      <c r="B73" s="194" t="s">
        <v>483</v>
      </c>
      <c r="C73" s="194">
        <v>29188</v>
      </c>
      <c r="D73" s="194" t="s">
        <v>298</v>
      </c>
      <c r="E73" s="194" t="s">
        <v>180</v>
      </c>
      <c r="F73" s="197"/>
      <c r="G73" s="198"/>
      <c r="H73" s="198"/>
      <c r="I73" s="198"/>
      <c r="J73" s="199"/>
      <c r="K73" s="200"/>
      <c r="L73" s="201"/>
      <c r="N73" s="207" t="s">
        <v>484</v>
      </c>
      <c r="O73" s="208">
        <v>2.9754204398447608E-2</v>
      </c>
      <c r="P73" s="209">
        <v>65</v>
      </c>
      <c r="Q73" s="210">
        <v>40</v>
      </c>
      <c r="R73" s="210">
        <v>75</v>
      </c>
      <c r="S73" s="211">
        <v>39</v>
      </c>
      <c r="T73" s="212"/>
      <c r="U73" s="213">
        <v>0.39011764705882351</v>
      </c>
      <c r="V73" s="270">
        <v>7.7759999999999998</v>
      </c>
      <c r="W73" s="270"/>
      <c r="X73" s="270">
        <v>70</v>
      </c>
      <c r="AV73" s="274"/>
      <c r="AW73" s="194" t="s">
        <v>116</v>
      </c>
      <c r="AX73" s="194">
        <v>2050</v>
      </c>
      <c r="AY73" s="239">
        <f>AW49</f>
        <v>10.5877985827362</v>
      </c>
      <c r="AZ73" s="239">
        <f t="shared" si="49"/>
        <v>10.5877985827362</v>
      </c>
      <c r="BA73" s="239">
        <f t="shared" si="49"/>
        <v>10.5877985827362</v>
      </c>
      <c r="BB73" s="239">
        <f t="shared" si="49"/>
        <v>10.5877985827362</v>
      </c>
      <c r="BC73" s="239"/>
      <c r="BE73" s="274"/>
      <c r="BF73" s="194" t="s">
        <v>116</v>
      </c>
      <c r="BG73" s="194">
        <v>2050</v>
      </c>
      <c r="BH73" s="239">
        <f t="shared" si="58"/>
        <v>5.9226841032663904</v>
      </c>
      <c r="BI73" s="239">
        <f t="shared" si="58"/>
        <v>6.404252170173228</v>
      </c>
      <c r="BJ73" s="239">
        <f t="shared" si="58"/>
        <v>7.0281644812705757</v>
      </c>
      <c r="BK73" s="239">
        <f t="shared" si="58"/>
        <v>7.3211706849465772</v>
      </c>
    </row>
    <row r="74" spans="1:63" ht="15.6">
      <c r="A74" s="194">
        <v>71</v>
      </c>
      <c r="B74" s="194" t="s">
        <v>485</v>
      </c>
      <c r="C74" s="194">
        <v>29188</v>
      </c>
      <c r="D74" s="194" t="s">
        <v>298</v>
      </c>
      <c r="E74" s="194" t="s">
        <v>180</v>
      </c>
      <c r="F74" s="197">
        <f t="shared" ref="F74:K74" si="59">O45</f>
        <v>0</v>
      </c>
      <c r="G74" s="198">
        <f t="shared" si="59"/>
        <v>72</v>
      </c>
      <c r="H74" s="198">
        <f t="shared" si="59"/>
        <v>0</v>
      </c>
      <c r="I74" s="198">
        <f t="shared" si="59"/>
        <v>80</v>
      </c>
      <c r="J74" s="199">
        <f t="shared" si="59"/>
        <v>0</v>
      </c>
      <c r="K74" s="200" t="str">
        <f t="shared" si="59"/>
        <v/>
      </c>
      <c r="L74" s="268">
        <f>[6]Sheet2!I11</f>
        <v>0.22800028617798151</v>
      </c>
      <c r="N74" s="260" t="s">
        <v>486</v>
      </c>
      <c r="O74" s="261"/>
      <c r="P74" s="204">
        <v>75</v>
      </c>
      <c r="Q74" s="198">
        <v>35</v>
      </c>
      <c r="R74" s="198">
        <v>80</v>
      </c>
      <c r="S74" s="199">
        <v>35</v>
      </c>
      <c r="T74" s="200">
        <v>36.925362639902907</v>
      </c>
      <c r="U74" s="205">
        <v>0.24807918793113118</v>
      </c>
      <c r="V74" s="194">
        <v>13.407500000000001</v>
      </c>
      <c r="X74" s="194">
        <v>71</v>
      </c>
      <c r="AV74" s="274"/>
      <c r="AW74" s="194" t="s">
        <v>17</v>
      </c>
      <c r="AX74" s="194">
        <v>2050</v>
      </c>
      <c r="AY74" s="239">
        <f>AX49</f>
        <v>10.514574982307002</v>
      </c>
      <c r="AZ74" s="239">
        <f t="shared" si="49"/>
        <v>10.514574982307002</v>
      </c>
      <c r="BA74" s="239">
        <f t="shared" si="49"/>
        <v>10.514574982307002</v>
      </c>
      <c r="BB74" s="239">
        <f t="shared" si="49"/>
        <v>10.514574982307002</v>
      </c>
      <c r="BC74" s="239"/>
      <c r="BE74" s="274"/>
      <c r="BF74" s="194" t="s">
        <v>17</v>
      </c>
      <c r="BG74" s="194">
        <v>2050</v>
      </c>
      <c r="BH74" s="239">
        <f t="shared" si="58"/>
        <v>5.6956354669864169</v>
      </c>
      <c r="BI74" s="239">
        <f t="shared" si="58"/>
        <v>6.2699504466292098</v>
      </c>
      <c r="BJ74" s="239">
        <f t="shared" si="58"/>
        <v>6.8597365430825761</v>
      </c>
      <c r="BK74" s="239">
        <f t="shared" si="58"/>
        <v>7.2736819300538169</v>
      </c>
    </row>
    <row r="75" spans="1:63">
      <c r="A75" s="194">
        <v>72</v>
      </c>
      <c r="B75" s="194" t="s">
        <v>487</v>
      </c>
      <c r="C75" s="194">
        <v>29189</v>
      </c>
      <c r="D75" s="194" t="s">
        <v>298</v>
      </c>
      <c r="E75" s="194" t="s">
        <v>179</v>
      </c>
      <c r="F75" s="197"/>
      <c r="G75" s="198"/>
      <c r="H75" s="198"/>
      <c r="I75" s="198"/>
      <c r="J75" s="199"/>
      <c r="K75" s="200"/>
      <c r="L75" s="201"/>
      <c r="N75" s="207" t="s">
        <v>488</v>
      </c>
      <c r="O75" s="208"/>
      <c r="P75" s="209">
        <v>75</v>
      </c>
      <c r="Q75" s="210">
        <v>42</v>
      </c>
      <c r="R75" s="210">
        <v>82</v>
      </c>
      <c r="S75" s="211">
        <v>40</v>
      </c>
      <c r="T75" s="212" t="s">
        <v>353</v>
      </c>
      <c r="U75" s="213">
        <v>0.15905077413790744</v>
      </c>
      <c r="V75" s="270">
        <v>122.861</v>
      </c>
      <c r="W75" s="270"/>
      <c r="X75" s="270">
        <v>72</v>
      </c>
      <c r="BC75" s="239"/>
      <c r="BH75" s="271" t="s">
        <v>180</v>
      </c>
      <c r="BI75" s="271" t="s">
        <v>180</v>
      </c>
      <c r="BJ75" s="206" t="s">
        <v>179</v>
      </c>
      <c r="BK75" s="206" t="s">
        <v>179</v>
      </c>
    </row>
    <row r="76" spans="1:63">
      <c r="A76" s="194">
        <v>73</v>
      </c>
      <c r="B76" s="194" t="s">
        <v>489</v>
      </c>
      <c r="C76" s="194">
        <v>29189</v>
      </c>
      <c r="D76" s="194" t="s">
        <v>298</v>
      </c>
      <c r="E76" s="194" t="s">
        <v>180</v>
      </c>
      <c r="F76" s="197">
        <f t="shared" ref="F76:L76" si="60">O46</f>
        <v>4.4507744347516464E-3</v>
      </c>
      <c r="G76" s="198">
        <f t="shared" si="60"/>
        <v>72</v>
      </c>
      <c r="H76" s="198">
        <f t="shared" si="60"/>
        <v>42</v>
      </c>
      <c r="I76" s="198">
        <f t="shared" si="60"/>
        <v>75</v>
      </c>
      <c r="J76" s="199">
        <f t="shared" si="60"/>
        <v>39</v>
      </c>
      <c r="K76" s="200" t="str">
        <f t="shared" si="60"/>
        <v/>
      </c>
      <c r="L76" s="201">
        <f t="shared" si="60"/>
        <v>0.28107117310443491</v>
      </c>
      <c r="N76" s="207" t="s">
        <v>490</v>
      </c>
      <c r="O76" s="208">
        <v>1.7511330861145447E-3</v>
      </c>
      <c r="P76" s="209">
        <v>64</v>
      </c>
      <c r="Q76" s="210">
        <v>45</v>
      </c>
      <c r="R76" s="210">
        <v>78</v>
      </c>
      <c r="S76" s="211">
        <v>39</v>
      </c>
      <c r="T76" s="212">
        <v>41.341454254271277</v>
      </c>
      <c r="U76" s="213">
        <v>0.23941212022937336</v>
      </c>
      <c r="V76" s="270">
        <v>51.595999999999997</v>
      </c>
      <c r="W76" s="270"/>
      <c r="X76" s="270">
        <v>73</v>
      </c>
      <c r="BC76" s="239"/>
      <c r="BE76" s="370">
        <f>BD64</f>
        <v>0</v>
      </c>
      <c r="BF76" s="370"/>
      <c r="BG76" s="370"/>
      <c r="BH76" s="206" t="s">
        <v>322</v>
      </c>
      <c r="BI76" s="206" t="s">
        <v>298</v>
      </c>
      <c r="BJ76" s="206" t="s">
        <v>322</v>
      </c>
      <c r="BK76" s="206" t="s">
        <v>298</v>
      </c>
    </row>
    <row r="77" spans="1:63">
      <c r="A77" s="194">
        <v>74</v>
      </c>
      <c r="B77" s="194" t="s">
        <v>491</v>
      </c>
      <c r="C77" s="194">
        <v>29188</v>
      </c>
      <c r="D77" s="194" t="s">
        <v>298</v>
      </c>
      <c r="E77" s="194" t="s">
        <v>179</v>
      </c>
      <c r="F77" s="197"/>
      <c r="G77" s="198"/>
      <c r="H77" s="198"/>
      <c r="I77" s="198"/>
      <c r="J77" s="199"/>
      <c r="K77" s="200"/>
      <c r="L77" s="201"/>
      <c r="N77" s="207" t="s">
        <v>492</v>
      </c>
      <c r="O77" s="208"/>
      <c r="P77" s="209">
        <v>68.400000000000006</v>
      </c>
      <c r="Q77" s="210">
        <v>38.1</v>
      </c>
      <c r="R77" s="210">
        <v>73.3</v>
      </c>
      <c r="S77" s="211">
        <v>33.1</v>
      </c>
      <c r="T77" s="212">
        <v>45.625742555994066</v>
      </c>
      <c r="U77" s="213">
        <v>0.23402607664954564</v>
      </c>
      <c r="V77" s="270">
        <v>48.466999999999999</v>
      </c>
      <c r="W77" s="270"/>
      <c r="X77" s="270">
        <v>74</v>
      </c>
      <c r="BD77" s="274"/>
      <c r="BE77" s="274"/>
      <c r="BG77" s="194">
        <v>2015</v>
      </c>
      <c r="BH77" s="239">
        <f>AVERAGE(BH59:BH62)</f>
        <v>4.6674138507559979</v>
      </c>
      <c r="BI77" s="239">
        <f t="shared" ref="BI77:BK77" si="61">AVERAGE(BI59:BI62)</f>
        <v>5.1352355159880698</v>
      </c>
      <c r="BJ77" s="239">
        <f t="shared" si="61"/>
        <v>5.6187085003093955</v>
      </c>
      <c r="BK77" s="239">
        <f t="shared" si="61"/>
        <v>5.9557725657319303</v>
      </c>
    </row>
    <row r="78" spans="1:63">
      <c r="A78" s="194">
        <v>75</v>
      </c>
      <c r="B78" s="194" t="s">
        <v>493</v>
      </c>
      <c r="C78" s="194">
        <v>29188</v>
      </c>
      <c r="D78" s="194" t="s">
        <v>298</v>
      </c>
      <c r="E78" s="194" t="s">
        <v>179</v>
      </c>
      <c r="F78" s="197"/>
      <c r="G78" s="198"/>
      <c r="H78" s="198"/>
      <c r="I78" s="198"/>
      <c r="J78" s="199"/>
      <c r="K78" s="200"/>
      <c r="L78" s="201"/>
      <c r="N78" s="207" t="s">
        <v>494</v>
      </c>
      <c r="O78" s="208"/>
      <c r="P78" s="209">
        <v>70</v>
      </c>
      <c r="Q78" s="210">
        <v>38</v>
      </c>
      <c r="R78" s="210">
        <v>71</v>
      </c>
      <c r="S78" s="211">
        <v>34</v>
      </c>
      <c r="T78" s="212">
        <v>39.165090999099291</v>
      </c>
      <c r="U78" s="213">
        <v>0.24730127576054955</v>
      </c>
      <c r="V78" s="270">
        <v>19.942</v>
      </c>
      <c r="W78" s="270"/>
      <c r="X78" s="270">
        <v>75</v>
      </c>
      <c r="BD78" s="274"/>
      <c r="BE78" s="274"/>
      <c r="BG78" s="194">
        <v>2020</v>
      </c>
      <c r="BH78" s="239">
        <f>AVERAGE(BH63:BH66)</f>
        <v>5.5087225085007274</v>
      </c>
      <c r="BI78" s="239">
        <f t="shared" ref="BI78:BK78" si="62">AVERAGE(BI63:BI66)</f>
        <v>6.0608697616976537</v>
      </c>
      <c r="BJ78" s="239">
        <f t="shared" si="62"/>
        <v>6.6314895087662613</v>
      </c>
      <c r="BK78" s="239">
        <f t="shared" si="62"/>
        <v>7.0293098999662247</v>
      </c>
    </row>
    <row r="79" spans="1:63" ht="15.6">
      <c r="A79" s="194">
        <v>76</v>
      </c>
      <c r="B79" s="194" t="s">
        <v>495</v>
      </c>
      <c r="C79" s="194">
        <v>29189</v>
      </c>
      <c r="D79" s="194" t="s">
        <v>298</v>
      </c>
      <c r="E79" s="194" t="s">
        <v>179</v>
      </c>
      <c r="F79" s="197">
        <f t="shared" ref="F79:K79" si="63">O47</f>
        <v>0.26081833761782347</v>
      </c>
      <c r="G79" s="198">
        <f t="shared" si="63"/>
        <v>75</v>
      </c>
      <c r="H79" s="198">
        <f t="shared" si="63"/>
        <v>42</v>
      </c>
      <c r="I79" s="198">
        <f t="shared" si="63"/>
        <v>85</v>
      </c>
      <c r="J79" s="199">
        <f t="shared" si="63"/>
        <v>42</v>
      </c>
      <c r="K79" s="200" t="str">
        <f t="shared" si="63"/>
        <v/>
      </c>
      <c r="L79" s="268">
        <f>[6]Sheet2!I11</f>
        <v>0.22800028617798151</v>
      </c>
      <c r="N79" s="207" t="s">
        <v>496</v>
      </c>
      <c r="O79" s="208"/>
      <c r="P79" s="209">
        <v>75</v>
      </c>
      <c r="Q79" s="210">
        <v>40</v>
      </c>
      <c r="R79" s="210">
        <v>80</v>
      </c>
      <c r="S79" s="211">
        <v>37</v>
      </c>
      <c r="T79" s="212" t="s">
        <v>353</v>
      </c>
      <c r="U79" s="213"/>
      <c r="V79" s="270" t="s">
        <v>353</v>
      </c>
      <c r="W79" s="270"/>
      <c r="X79" s="270">
        <v>76</v>
      </c>
      <c r="BD79" s="274"/>
      <c r="BE79" s="274"/>
      <c r="BG79" s="194">
        <v>2030</v>
      </c>
      <c r="BH79" s="239">
        <f>AVERAGE(BH67:BH70)</f>
        <v>5.9500098730794946</v>
      </c>
      <c r="BI79" s="239">
        <f t="shared" ref="BI79:BK79" si="64">AVERAGE(BI67:BI70)</f>
        <v>6.5463879993775214</v>
      </c>
      <c r="BJ79" s="239">
        <f t="shared" si="64"/>
        <v>7.1627183960517193</v>
      </c>
      <c r="BK79" s="239">
        <f t="shared" si="64"/>
        <v>7.5924069947603066</v>
      </c>
    </row>
    <row r="80" spans="1:63">
      <c r="A80" s="194">
        <v>77</v>
      </c>
      <c r="B80" s="194" t="s">
        <v>497</v>
      </c>
      <c r="C80" s="194">
        <v>29189</v>
      </c>
      <c r="D80" s="194" t="s">
        <v>298</v>
      </c>
      <c r="E80" s="194" t="s">
        <v>179</v>
      </c>
      <c r="F80" s="197"/>
      <c r="G80" s="198"/>
      <c r="H80" s="198"/>
      <c r="I80" s="198"/>
      <c r="J80" s="199"/>
      <c r="K80" s="200"/>
      <c r="L80" s="201"/>
      <c r="N80" s="207" t="s">
        <v>498</v>
      </c>
      <c r="O80" s="208"/>
      <c r="P80" s="276">
        <v>71</v>
      </c>
      <c r="Q80" s="270">
        <v>42</v>
      </c>
      <c r="R80" s="270">
        <v>77</v>
      </c>
      <c r="S80" s="277">
        <v>40</v>
      </c>
      <c r="T80" s="212" t="s">
        <v>353</v>
      </c>
      <c r="U80" s="213">
        <v>0.22894129556392462</v>
      </c>
      <c r="V80" s="270">
        <v>89.88</v>
      </c>
      <c r="W80" s="270"/>
      <c r="X80" s="270">
        <v>77</v>
      </c>
      <c r="BC80" s="239"/>
      <c r="BD80" s="274"/>
      <c r="BE80" s="274"/>
      <c r="BG80" s="194">
        <v>2050</v>
      </c>
      <c r="BH80" s="239">
        <f>AVERAGE(BH71:BH74)</f>
        <v>5.7005953447906395</v>
      </c>
      <c r="BI80" s="239">
        <f t="shared" ref="BI80:BK80" si="65">AVERAGE(BI71:BI74)</f>
        <v>6.2719742908813512</v>
      </c>
      <c r="BJ80" s="239">
        <f t="shared" si="65"/>
        <v>6.8624691413235865</v>
      </c>
      <c r="BK80" s="239">
        <f t="shared" si="65"/>
        <v>7.2741459078765853</v>
      </c>
    </row>
    <row r="81" spans="1:62">
      <c r="A81" s="194">
        <v>78</v>
      </c>
      <c r="B81" s="194" t="s">
        <v>440</v>
      </c>
      <c r="C81" s="194">
        <v>29188</v>
      </c>
      <c r="D81" s="194" t="s">
        <v>322</v>
      </c>
      <c r="E81" s="194" t="s">
        <v>179</v>
      </c>
      <c r="F81" s="197">
        <f t="shared" ref="F81:L81" si="66">O48</f>
        <v>0</v>
      </c>
      <c r="G81" s="198">
        <f t="shared" si="66"/>
        <v>75</v>
      </c>
      <c r="H81" s="198">
        <f t="shared" si="66"/>
        <v>42</v>
      </c>
      <c r="I81" s="198">
        <f t="shared" si="66"/>
        <v>85</v>
      </c>
      <c r="J81" s="199">
        <f t="shared" si="66"/>
        <v>36</v>
      </c>
      <c r="K81" s="200">
        <f t="shared" si="66"/>
        <v>34.802769684210524</v>
      </c>
      <c r="L81" s="201">
        <f t="shared" si="66"/>
        <v>0.17170737620018459</v>
      </c>
      <c r="N81" s="207" t="s">
        <v>499</v>
      </c>
      <c r="O81" s="208"/>
      <c r="P81" s="209">
        <v>73</v>
      </c>
      <c r="Q81" s="210">
        <v>42</v>
      </c>
      <c r="R81" s="210">
        <v>73</v>
      </c>
      <c r="S81" s="211">
        <v>38</v>
      </c>
      <c r="T81" s="212">
        <v>29.801433962264152</v>
      </c>
      <c r="U81" s="213">
        <v>0.26657954916693893</v>
      </c>
      <c r="V81" s="270">
        <v>6.7350000000000003</v>
      </c>
      <c r="W81" s="270"/>
      <c r="X81" s="270">
        <v>78</v>
      </c>
      <c r="AV81" s="274"/>
      <c r="AY81" s="239"/>
      <c r="AZ81" s="239"/>
      <c r="BA81" s="239"/>
      <c r="BB81" s="239"/>
      <c r="BD81" s="274"/>
      <c r="BG81" s="239"/>
      <c r="BH81" s="239"/>
      <c r="BI81" s="239"/>
      <c r="BJ81" s="239"/>
    </row>
    <row r="82" spans="1:62">
      <c r="A82" s="194">
        <v>79</v>
      </c>
      <c r="B82" s="194" t="s">
        <v>440</v>
      </c>
      <c r="C82" s="194">
        <v>35209</v>
      </c>
      <c r="D82" s="194" t="s">
        <v>322</v>
      </c>
      <c r="E82" s="194" t="s">
        <v>179</v>
      </c>
      <c r="F82" s="197">
        <f t="shared" ref="F82:L83" si="67">F81</f>
        <v>0</v>
      </c>
      <c r="G82" s="198">
        <f t="shared" si="67"/>
        <v>75</v>
      </c>
      <c r="H82" s="198">
        <f t="shared" si="67"/>
        <v>42</v>
      </c>
      <c r="I82" s="198">
        <f t="shared" si="67"/>
        <v>85</v>
      </c>
      <c r="J82" s="199">
        <f t="shared" si="67"/>
        <v>36</v>
      </c>
      <c r="K82" s="200">
        <f t="shared" si="67"/>
        <v>34.802769684210524</v>
      </c>
      <c r="L82" s="201">
        <f t="shared" si="67"/>
        <v>0.17170737620018459</v>
      </c>
      <c r="N82" s="207" t="s">
        <v>500</v>
      </c>
      <c r="O82" s="208">
        <v>7.1261491595495843E-2</v>
      </c>
      <c r="P82" s="209">
        <v>68</v>
      </c>
      <c r="Q82" s="210">
        <v>43</v>
      </c>
      <c r="R82" s="210">
        <v>72</v>
      </c>
      <c r="S82" s="211">
        <v>40</v>
      </c>
      <c r="T82" s="212">
        <v>30.647035126791668</v>
      </c>
      <c r="U82" s="213">
        <v>0.28758859017161598</v>
      </c>
      <c r="V82" s="270">
        <v>12.163</v>
      </c>
      <c r="W82" s="270"/>
      <c r="X82" s="270">
        <v>79</v>
      </c>
      <c r="AV82" s="274"/>
      <c r="AY82" s="239"/>
      <c r="AZ82" s="239"/>
      <c r="BA82" s="239"/>
      <c r="BB82" s="239"/>
      <c r="BD82" s="274"/>
      <c r="BG82" s="239"/>
      <c r="BH82" s="239"/>
      <c r="BI82" s="239"/>
      <c r="BJ82" s="239"/>
    </row>
    <row r="83" spans="1:62">
      <c r="A83" s="194">
        <v>80</v>
      </c>
      <c r="B83" s="194" t="s">
        <v>440</v>
      </c>
      <c r="C83" s="194">
        <v>35209</v>
      </c>
      <c r="D83" s="194" t="s">
        <v>298</v>
      </c>
      <c r="E83" s="194" t="s">
        <v>179</v>
      </c>
      <c r="F83" s="197">
        <f t="shared" si="67"/>
        <v>0</v>
      </c>
      <c r="G83" s="198">
        <f t="shared" si="67"/>
        <v>75</v>
      </c>
      <c r="H83" s="198">
        <f t="shared" si="67"/>
        <v>42</v>
      </c>
      <c r="I83" s="198">
        <f t="shared" si="67"/>
        <v>85</v>
      </c>
      <c r="J83" s="199">
        <f t="shared" si="67"/>
        <v>36</v>
      </c>
      <c r="K83" s="200">
        <f t="shared" si="67"/>
        <v>34.802769684210524</v>
      </c>
      <c r="L83" s="201">
        <f t="shared" si="67"/>
        <v>0.17170737620018459</v>
      </c>
      <c r="N83" s="207" t="s">
        <v>501</v>
      </c>
      <c r="O83" s="208"/>
      <c r="P83" s="209">
        <v>78</v>
      </c>
      <c r="Q83" s="210">
        <v>0</v>
      </c>
      <c r="R83" s="210">
        <v>78</v>
      </c>
      <c r="S83" s="211">
        <v>0</v>
      </c>
      <c r="T83" s="212" t="s">
        <v>353</v>
      </c>
      <c r="U83" s="213"/>
      <c r="V83" s="270" t="s">
        <v>353</v>
      </c>
      <c r="W83" s="270"/>
      <c r="X83" s="270">
        <v>80</v>
      </c>
      <c r="AV83" s="274"/>
      <c r="AY83" s="239"/>
      <c r="AZ83" s="239"/>
      <c r="BA83" s="239"/>
      <c r="BB83" s="239"/>
      <c r="BD83" s="274"/>
      <c r="BG83" s="239"/>
      <c r="BH83" s="239"/>
      <c r="BI83" s="239"/>
      <c r="BJ83" s="239"/>
    </row>
    <row r="84" spans="1:62">
      <c r="A84" s="194">
        <v>81</v>
      </c>
      <c r="B84" s="194" t="s">
        <v>502</v>
      </c>
      <c r="C84" s="194">
        <v>55606</v>
      </c>
      <c r="D84" s="194" t="s">
        <v>322</v>
      </c>
      <c r="E84" s="194" t="s">
        <v>180</v>
      </c>
      <c r="F84" s="197">
        <f t="shared" ref="F84:L84" si="68">O49</f>
        <v>0</v>
      </c>
      <c r="G84" s="198">
        <f t="shared" si="68"/>
        <v>165</v>
      </c>
      <c r="H84" s="198">
        <f t="shared" si="68"/>
        <v>100</v>
      </c>
      <c r="I84" s="198">
        <f t="shared" si="68"/>
        <v>165</v>
      </c>
      <c r="J84" s="199">
        <f t="shared" si="68"/>
        <v>70</v>
      </c>
      <c r="K84" s="200" t="str">
        <f t="shared" si="68"/>
        <v/>
      </c>
      <c r="L84" s="201">
        <f t="shared" si="68"/>
        <v>0.2390308275898915</v>
      </c>
      <c r="N84" s="207" t="s">
        <v>503</v>
      </c>
      <c r="O84" s="208"/>
      <c r="P84" s="209">
        <v>72</v>
      </c>
      <c r="Q84" s="210">
        <v>49.3</v>
      </c>
      <c r="R84" s="210">
        <v>72</v>
      </c>
      <c r="S84" s="211">
        <v>43.7</v>
      </c>
      <c r="T84" s="212">
        <v>26.738828983587556</v>
      </c>
      <c r="U84" s="213">
        <v>0.22799820425097142</v>
      </c>
      <c r="V84" s="270">
        <v>49.869</v>
      </c>
      <c r="W84" s="270"/>
      <c r="X84" s="270">
        <v>81</v>
      </c>
      <c r="AV84" s="274"/>
      <c r="AY84" s="239"/>
      <c r="AZ84" s="239"/>
      <c r="BA84" s="239"/>
      <c r="BB84" s="239"/>
      <c r="BD84" s="274"/>
      <c r="BG84" s="239"/>
      <c r="BH84" s="239"/>
      <c r="BI84" s="239"/>
      <c r="BJ84" s="239"/>
    </row>
    <row r="85" spans="1:62">
      <c r="A85" s="194">
        <v>82</v>
      </c>
      <c r="B85" s="194" t="s">
        <v>504</v>
      </c>
      <c r="C85" s="194">
        <v>29188</v>
      </c>
      <c r="D85" s="194" t="s">
        <v>298</v>
      </c>
      <c r="E85" s="194" t="s">
        <v>180</v>
      </c>
      <c r="F85" s="197">
        <f t="shared" ref="F85:L85" si="69">O255</f>
        <v>1.6757865937072503E-2</v>
      </c>
      <c r="G85" s="198">
        <f t="shared" si="69"/>
        <v>70</v>
      </c>
      <c r="H85" s="198">
        <f t="shared" si="69"/>
        <v>0</v>
      </c>
      <c r="I85" s="198">
        <f t="shared" si="69"/>
        <v>80</v>
      </c>
      <c r="J85" s="199">
        <f t="shared" si="69"/>
        <v>0</v>
      </c>
      <c r="K85" s="200" t="str">
        <f t="shared" si="69"/>
        <v/>
      </c>
      <c r="L85" s="201">
        <f t="shared" si="69"/>
        <v>0.30536956521739128</v>
      </c>
      <c r="N85" s="207" t="s">
        <v>505</v>
      </c>
      <c r="O85" s="208">
        <v>1.2080536912751677E-2</v>
      </c>
      <c r="P85" s="209">
        <v>65</v>
      </c>
      <c r="Q85" s="210">
        <v>43</v>
      </c>
      <c r="R85" s="210">
        <v>75</v>
      </c>
      <c r="S85" s="211">
        <v>38</v>
      </c>
      <c r="T85" s="212">
        <v>33.747721896932802</v>
      </c>
      <c r="U85" s="213">
        <v>0.3286808300395257</v>
      </c>
      <c r="V85" s="270">
        <v>5.4349999999999996</v>
      </c>
      <c r="W85" s="270"/>
      <c r="X85" s="270">
        <v>82</v>
      </c>
      <c r="AV85" s="274"/>
      <c r="AY85" s="239"/>
      <c r="AZ85" s="239"/>
      <c r="BA85" s="239"/>
      <c r="BB85" s="239"/>
      <c r="BD85" s="274"/>
      <c r="BG85" s="239"/>
      <c r="BH85" s="239"/>
      <c r="BI85" s="239"/>
      <c r="BJ85" s="239"/>
    </row>
    <row r="86" spans="1:62">
      <c r="A86" s="194">
        <v>83</v>
      </c>
      <c r="B86" s="194" t="s">
        <v>444</v>
      </c>
      <c r="C86" s="194">
        <v>29189</v>
      </c>
      <c r="D86" s="194" t="s">
        <v>298</v>
      </c>
      <c r="E86" s="194" t="s">
        <v>179</v>
      </c>
      <c r="F86" s="197">
        <f t="shared" ref="F86:L86" si="70">O50</f>
        <v>0</v>
      </c>
      <c r="G86" s="198">
        <f t="shared" si="70"/>
        <v>76</v>
      </c>
      <c r="H86" s="198">
        <f t="shared" si="70"/>
        <v>0</v>
      </c>
      <c r="I86" s="198">
        <f t="shared" si="70"/>
        <v>80</v>
      </c>
      <c r="J86" s="199">
        <f t="shared" si="70"/>
        <v>0</v>
      </c>
      <c r="K86" s="200" t="str">
        <f t="shared" si="70"/>
        <v/>
      </c>
      <c r="L86" s="201">
        <f t="shared" si="70"/>
        <v>0.30656911045818702</v>
      </c>
      <c r="N86" s="207" t="s">
        <v>506</v>
      </c>
      <c r="O86" s="208">
        <v>3.2411973850212182E-2</v>
      </c>
      <c r="P86" s="209">
        <v>70</v>
      </c>
      <c r="Q86" s="210">
        <v>45</v>
      </c>
      <c r="R86" s="210">
        <v>80</v>
      </c>
      <c r="S86" s="211">
        <v>40</v>
      </c>
      <c r="T86" s="212">
        <v>31.777020942610172</v>
      </c>
      <c r="U86" s="213">
        <v>0.26890616850789434</v>
      </c>
      <c r="V86" s="270">
        <v>30.838999999999999</v>
      </c>
      <c r="W86" s="270"/>
      <c r="X86" s="270">
        <v>83</v>
      </c>
      <c r="AV86" s="274"/>
      <c r="AY86" s="239"/>
      <c r="AZ86" s="239"/>
      <c r="BA86" s="239"/>
      <c r="BB86" s="239"/>
      <c r="BD86" s="274"/>
      <c r="BG86" s="239"/>
      <c r="BH86" s="239"/>
      <c r="BI86" s="239"/>
      <c r="BJ86" s="239"/>
    </row>
    <row r="87" spans="1:62">
      <c r="A87" s="194">
        <v>84</v>
      </c>
      <c r="B87" s="194" t="s">
        <v>507</v>
      </c>
      <c r="C87" s="194">
        <v>29189</v>
      </c>
      <c r="D87" s="194" t="s">
        <v>298</v>
      </c>
      <c r="E87" s="194" t="s">
        <v>179</v>
      </c>
      <c r="F87" s="197"/>
      <c r="G87" s="198"/>
      <c r="H87" s="198"/>
      <c r="I87" s="198"/>
      <c r="J87" s="199"/>
      <c r="K87" s="200"/>
      <c r="L87" s="201"/>
      <c r="N87" s="207" t="s">
        <v>508</v>
      </c>
      <c r="O87" s="208"/>
      <c r="P87" s="209">
        <v>68</v>
      </c>
      <c r="Q87" s="210">
        <v>47</v>
      </c>
      <c r="R87" s="210">
        <v>75</v>
      </c>
      <c r="S87" s="211">
        <v>37</v>
      </c>
      <c r="T87" s="212" t="s">
        <v>353</v>
      </c>
      <c r="U87" s="213">
        <v>0.25414852895132867</v>
      </c>
      <c r="V87" s="270">
        <v>59.078000000000003</v>
      </c>
      <c r="W87" s="270"/>
      <c r="X87" s="270">
        <v>84</v>
      </c>
      <c r="AV87" s="274"/>
      <c r="AY87" s="239"/>
      <c r="AZ87" s="239"/>
      <c r="BA87" s="239"/>
      <c r="BB87" s="239"/>
      <c r="BD87" s="274"/>
      <c r="BG87" s="239"/>
      <c r="BH87" s="239"/>
      <c r="BI87" s="239"/>
      <c r="BJ87" s="239"/>
    </row>
    <row r="88" spans="1:62">
      <c r="A88" s="194">
        <v>85</v>
      </c>
      <c r="B88" s="194" t="s">
        <v>509</v>
      </c>
      <c r="C88" s="194">
        <v>64502</v>
      </c>
      <c r="D88" s="194" t="s">
        <v>298</v>
      </c>
      <c r="E88" s="194" t="s">
        <v>180</v>
      </c>
      <c r="F88" s="197"/>
      <c r="G88" s="198"/>
      <c r="H88" s="198"/>
      <c r="I88" s="198"/>
      <c r="J88" s="199"/>
      <c r="K88" s="200"/>
      <c r="L88" s="201"/>
      <c r="N88" s="278" t="s">
        <v>510</v>
      </c>
      <c r="O88" s="279">
        <v>1.0352179986765679E-2</v>
      </c>
      <c r="P88" s="280">
        <v>74</v>
      </c>
      <c r="Q88" s="281">
        <v>39</v>
      </c>
      <c r="R88" s="281">
        <v>70</v>
      </c>
      <c r="S88" s="282">
        <v>37</v>
      </c>
      <c r="T88" s="283">
        <v>45.378171948085345</v>
      </c>
      <c r="U88" s="284">
        <v>0.27424555355789659</v>
      </c>
      <c r="V88" s="285">
        <v>48.844000000000001</v>
      </c>
      <c r="W88" s="285"/>
      <c r="X88" s="285">
        <v>85</v>
      </c>
      <c r="AV88" s="274"/>
      <c r="AY88" s="239"/>
      <c r="AZ88" s="239"/>
      <c r="BA88" s="239"/>
      <c r="BB88" s="239"/>
      <c r="BD88" s="274"/>
      <c r="BG88" s="239"/>
      <c r="BH88" s="239"/>
      <c r="BI88" s="239"/>
      <c r="BJ88" s="239"/>
    </row>
    <row r="89" spans="1:62">
      <c r="A89" s="194">
        <v>86</v>
      </c>
      <c r="B89" s="194" t="s">
        <v>511</v>
      </c>
      <c r="C89" s="194">
        <v>29188</v>
      </c>
      <c r="D89" s="194" t="s">
        <v>298</v>
      </c>
      <c r="E89" s="194" t="s">
        <v>180</v>
      </c>
      <c r="F89" s="197"/>
      <c r="G89" s="198"/>
      <c r="H89" s="198"/>
      <c r="I89" s="198"/>
      <c r="J89" s="199"/>
      <c r="K89" s="200"/>
      <c r="L89" s="201"/>
      <c r="N89" s="278" t="s">
        <v>512</v>
      </c>
      <c r="O89" s="279"/>
      <c r="P89" s="280">
        <v>75</v>
      </c>
      <c r="Q89" s="281">
        <v>42</v>
      </c>
      <c r="R89" s="281">
        <v>80</v>
      </c>
      <c r="S89" s="282">
        <v>37</v>
      </c>
      <c r="T89" s="283" t="s">
        <v>353</v>
      </c>
      <c r="U89" s="284">
        <v>0.27379140817043196</v>
      </c>
      <c r="V89" s="285">
        <v>24.815999999999999</v>
      </c>
      <c r="W89" s="285"/>
      <c r="X89" s="285">
        <v>86</v>
      </c>
      <c r="AV89" s="274"/>
      <c r="AY89" s="239"/>
      <c r="AZ89" s="239"/>
      <c r="BA89" s="239"/>
      <c r="BB89" s="239"/>
      <c r="BD89" s="274"/>
      <c r="BG89" s="239"/>
      <c r="BH89" s="239"/>
      <c r="BI89" s="239"/>
      <c r="BJ89" s="239"/>
    </row>
    <row r="90" spans="1:62">
      <c r="A90" s="194">
        <v>87</v>
      </c>
      <c r="B90" s="194" t="s">
        <v>446</v>
      </c>
      <c r="C90" s="194">
        <v>69116</v>
      </c>
      <c r="D90" s="194" t="s">
        <v>322</v>
      </c>
      <c r="E90" s="194" t="s">
        <v>179</v>
      </c>
      <c r="F90" s="197">
        <f t="shared" ref="F90:L93" si="71">O51</f>
        <v>0</v>
      </c>
      <c r="G90" s="198">
        <f t="shared" si="71"/>
        <v>65</v>
      </c>
      <c r="H90" s="198">
        <f t="shared" si="71"/>
        <v>45</v>
      </c>
      <c r="I90" s="198">
        <f t="shared" si="71"/>
        <v>75</v>
      </c>
      <c r="J90" s="199">
        <f t="shared" si="71"/>
        <v>41</v>
      </c>
      <c r="K90" s="200">
        <f t="shared" si="71"/>
        <v>31.617746183189187</v>
      </c>
      <c r="L90" s="201">
        <f t="shared" si="71"/>
        <v>0.12362072151822474</v>
      </c>
      <c r="N90" s="278" t="s">
        <v>513</v>
      </c>
      <c r="O90" s="279"/>
      <c r="P90" s="280">
        <v>75</v>
      </c>
      <c r="Q90" s="281">
        <v>42</v>
      </c>
      <c r="R90" s="281">
        <v>80</v>
      </c>
      <c r="S90" s="282">
        <v>42</v>
      </c>
      <c r="T90" s="283" t="s">
        <v>353</v>
      </c>
      <c r="U90" s="284">
        <v>0.19338545966684473</v>
      </c>
      <c r="V90" s="285">
        <v>16.609000000000002</v>
      </c>
      <c r="W90" s="285"/>
      <c r="X90" s="285">
        <v>87</v>
      </c>
      <c r="AV90" s="274"/>
      <c r="AY90" s="239"/>
      <c r="AZ90" s="239"/>
      <c r="BA90" s="239"/>
      <c r="BB90" s="239"/>
      <c r="BD90" s="274"/>
      <c r="BG90" s="239"/>
      <c r="BH90" s="239"/>
      <c r="BI90" s="239"/>
      <c r="BJ90" s="239"/>
    </row>
    <row r="91" spans="1:62">
      <c r="A91" s="194">
        <v>88</v>
      </c>
      <c r="B91" s="194" t="s">
        <v>514</v>
      </c>
      <c r="C91" s="194">
        <v>29189</v>
      </c>
      <c r="D91" s="194" t="s">
        <v>298</v>
      </c>
      <c r="E91" s="194" t="s">
        <v>179</v>
      </c>
      <c r="F91" s="197">
        <f t="shared" si="71"/>
        <v>2.4049357844371694E-2</v>
      </c>
      <c r="G91" s="198">
        <f t="shared" si="71"/>
        <v>70</v>
      </c>
      <c r="H91" s="198">
        <f t="shared" si="71"/>
        <v>40</v>
      </c>
      <c r="I91" s="198">
        <f t="shared" si="71"/>
        <v>73</v>
      </c>
      <c r="J91" s="199">
        <f t="shared" si="71"/>
        <v>33</v>
      </c>
      <c r="K91" s="200">
        <f t="shared" si="71"/>
        <v>35.076642969526986</v>
      </c>
      <c r="L91" s="201">
        <f t="shared" si="71"/>
        <v>0.25854728422139078</v>
      </c>
      <c r="N91" s="278" t="s">
        <v>515</v>
      </c>
      <c r="O91" s="279"/>
      <c r="P91" s="280">
        <v>68</v>
      </c>
      <c r="Q91" s="281">
        <v>45</v>
      </c>
      <c r="R91" s="281">
        <v>76</v>
      </c>
      <c r="S91" s="282">
        <v>41</v>
      </c>
      <c r="T91" s="283">
        <v>33.24808408180693</v>
      </c>
      <c r="U91" s="284">
        <v>0.19381967805610387</v>
      </c>
      <c r="V91" s="285">
        <v>231.98</v>
      </c>
      <c r="W91" s="285"/>
      <c r="X91" s="285">
        <v>88</v>
      </c>
      <c r="AV91" s="274"/>
      <c r="AY91" s="239"/>
      <c r="AZ91" s="239"/>
      <c r="BA91" s="239"/>
      <c r="BB91" s="239"/>
      <c r="BD91" s="274"/>
      <c r="BG91" s="239"/>
      <c r="BH91" s="239"/>
      <c r="BI91" s="239"/>
      <c r="BJ91" s="239"/>
    </row>
    <row r="92" spans="1:62">
      <c r="A92" s="194">
        <v>89</v>
      </c>
      <c r="B92" s="194" t="s">
        <v>516</v>
      </c>
      <c r="C92" s="194">
        <v>11259</v>
      </c>
      <c r="D92" s="194" t="s">
        <v>322</v>
      </c>
      <c r="E92" s="194" t="s">
        <v>180</v>
      </c>
      <c r="F92" s="197">
        <f t="shared" si="71"/>
        <v>0</v>
      </c>
      <c r="G92" s="198">
        <f t="shared" si="71"/>
        <v>75.900000000000006</v>
      </c>
      <c r="H92" s="198">
        <f t="shared" si="71"/>
        <v>49.2</v>
      </c>
      <c r="I92" s="198">
        <f t="shared" si="71"/>
        <v>82.5</v>
      </c>
      <c r="J92" s="199">
        <f t="shared" si="71"/>
        <v>47.9</v>
      </c>
      <c r="K92" s="200" t="str">
        <f t="shared" si="71"/>
        <v/>
      </c>
      <c r="L92" s="201">
        <f t="shared" si="71"/>
        <v>7.2431643736827686E-2</v>
      </c>
      <c r="N92" s="278" t="s">
        <v>517</v>
      </c>
      <c r="O92" s="279"/>
      <c r="P92" s="280">
        <v>72.900000000000006</v>
      </c>
      <c r="Q92" s="281">
        <v>40.200000000000003</v>
      </c>
      <c r="R92" s="281">
        <v>80.099999999999994</v>
      </c>
      <c r="S92" s="282">
        <v>49.7</v>
      </c>
      <c r="T92" s="283">
        <v>40.717182043157479</v>
      </c>
      <c r="U92" s="284">
        <v>0.21341618305097992</v>
      </c>
      <c r="V92" s="285">
        <v>40.255000000000003</v>
      </c>
      <c r="W92" s="285"/>
      <c r="X92" s="285">
        <v>89</v>
      </c>
    </row>
    <row r="93" spans="1:62">
      <c r="A93" s="194">
        <v>90</v>
      </c>
      <c r="B93" s="194" t="s">
        <v>451</v>
      </c>
      <c r="C93" s="194">
        <v>29189</v>
      </c>
      <c r="D93" s="194" t="s">
        <v>298</v>
      </c>
      <c r="E93" s="194" t="s">
        <v>179</v>
      </c>
      <c r="F93" s="197">
        <f t="shared" si="71"/>
        <v>2.7058694647798771E-2</v>
      </c>
      <c r="G93" s="198">
        <f t="shared" si="71"/>
        <v>75</v>
      </c>
      <c r="H93" s="198">
        <f t="shared" si="71"/>
        <v>70</v>
      </c>
      <c r="I93" s="198">
        <f t="shared" si="71"/>
        <v>85</v>
      </c>
      <c r="J93" s="199">
        <f t="shared" si="71"/>
        <v>75</v>
      </c>
      <c r="K93" s="200">
        <f t="shared" si="71"/>
        <v>0</v>
      </c>
      <c r="L93" s="201">
        <f t="shared" si="71"/>
        <v>0.17929211337935086</v>
      </c>
      <c r="N93" s="260" t="s">
        <v>518</v>
      </c>
      <c r="O93" s="261"/>
      <c r="P93" s="204">
        <v>82</v>
      </c>
      <c r="Q93" s="198">
        <v>48</v>
      </c>
      <c r="R93" s="198">
        <v>71</v>
      </c>
      <c r="S93" s="199">
        <v>50</v>
      </c>
      <c r="T93" s="200" t="s">
        <v>353</v>
      </c>
      <c r="U93" s="205">
        <v>0.15440123823992286</v>
      </c>
      <c r="V93" s="194">
        <v>3842.29</v>
      </c>
      <c r="X93" s="194">
        <v>90</v>
      </c>
    </row>
    <row r="94" spans="1:62">
      <c r="A94" s="194">
        <v>91</v>
      </c>
      <c r="B94" s="194" t="s">
        <v>519</v>
      </c>
      <c r="C94" s="194">
        <v>29189</v>
      </c>
      <c r="D94" s="194" t="s">
        <v>298</v>
      </c>
      <c r="E94" s="194" t="s">
        <v>179</v>
      </c>
      <c r="F94" s="197"/>
      <c r="G94" s="198"/>
      <c r="H94" s="198"/>
      <c r="I94" s="198"/>
      <c r="J94" s="199"/>
      <c r="K94" s="200"/>
      <c r="L94" s="201"/>
      <c r="N94" s="278" t="s">
        <v>520</v>
      </c>
      <c r="O94" s="279"/>
      <c r="P94" s="280">
        <v>67</v>
      </c>
      <c r="Q94" s="281">
        <v>47</v>
      </c>
      <c r="R94" s="281">
        <v>71</v>
      </c>
      <c r="S94" s="282">
        <v>42</v>
      </c>
      <c r="T94" s="283">
        <v>32.374826091609592</v>
      </c>
      <c r="U94" s="284">
        <v>0.27105062099109822</v>
      </c>
      <c r="V94" s="285">
        <v>41.026000000000003</v>
      </c>
      <c r="W94" s="285"/>
      <c r="X94" s="285">
        <v>91</v>
      </c>
    </row>
    <row r="95" spans="1:62" ht="15.6">
      <c r="A95" s="194">
        <v>92</v>
      </c>
      <c r="B95" s="194" t="s">
        <v>521</v>
      </c>
      <c r="C95" s="194">
        <v>29189</v>
      </c>
      <c r="D95" s="194" t="s">
        <v>298</v>
      </c>
      <c r="E95" s="194" t="s">
        <v>180</v>
      </c>
      <c r="F95" s="197">
        <f t="shared" ref="F95:K96" si="72">O55</f>
        <v>0</v>
      </c>
      <c r="G95" s="198">
        <f t="shared" si="72"/>
        <v>69</v>
      </c>
      <c r="H95" s="198">
        <f t="shared" si="72"/>
        <v>44</v>
      </c>
      <c r="I95" s="198">
        <f t="shared" si="72"/>
        <v>75</v>
      </c>
      <c r="J95" s="199">
        <f t="shared" si="72"/>
        <v>41</v>
      </c>
      <c r="K95" s="200" t="str">
        <f t="shared" si="72"/>
        <v/>
      </c>
      <c r="L95" s="268">
        <f>[6]Sheet2!I11</f>
        <v>0.22800028617798151</v>
      </c>
      <c r="N95" s="278" t="s">
        <v>522</v>
      </c>
      <c r="O95" s="279"/>
      <c r="P95" s="280">
        <v>71</v>
      </c>
      <c r="Q95" s="281">
        <v>41</v>
      </c>
      <c r="R95" s="281">
        <v>73</v>
      </c>
      <c r="S95" s="282">
        <v>38</v>
      </c>
      <c r="T95" s="283" t="s">
        <v>353</v>
      </c>
      <c r="U95" s="284"/>
      <c r="V95" s="285" t="s">
        <v>353</v>
      </c>
      <c r="W95" s="285"/>
      <c r="X95" s="285">
        <v>92</v>
      </c>
    </row>
    <row r="96" spans="1:62" ht="15.6">
      <c r="A96" s="194">
        <v>93</v>
      </c>
      <c r="B96" s="194" t="s">
        <v>455</v>
      </c>
      <c r="C96" s="194">
        <v>29189</v>
      </c>
      <c r="D96" s="194" t="s">
        <v>298</v>
      </c>
      <c r="E96" s="194" t="s">
        <v>179</v>
      </c>
      <c r="F96" s="197">
        <f t="shared" si="72"/>
        <v>0</v>
      </c>
      <c r="G96" s="198">
        <f t="shared" si="72"/>
        <v>70</v>
      </c>
      <c r="H96" s="198">
        <f t="shared" si="72"/>
        <v>0</v>
      </c>
      <c r="I96" s="198">
        <f t="shared" si="72"/>
        <v>80</v>
      </c>
      <c r="J96" s="199">
        <f t="shared" si="72"/>
        <v>0</v>
      </c>
      <c r="K96" s="200" t="str">
        <f t="shared" si="72"/>
        <v/>
      </c>
      <c r="L96" s="268">
        <f>[6]Sheet2!I11</f>
        <v>0.22800028617798151</v>
      </c>
      <c r="N96" s="260" t="s">
        <v>523</v>
      </c>
      <c r="O96" s="261"/>
      <c r="P96" s="235">
        <v>78</v>
      </c>
      <c r="Q96" s="194">
        <v>55</v>
      </c>
      <c r="R96" s="194">
        <v>85</v>
      </c>
      <c r="S96" s="237">
        <v>50</v>
      </c>
      <c r="T96" s="200" t="s">
        <v>353</v>
      </c>
      <c r="U96" s="205">
        <v>0.19652124828266659</v>
      </c>
      <c r="V96" s="194">
        <v>68.893000000000001</v>
      </c>
      <c r="X96" s="194">
        <v>93</v>
      </c>
    </row>
    <row r="97" spans="1:24">
      <c r="A97" s="194">
        <v>94</v>
      </c>
      <c r="B97" s="194" t="s">
        <v>524</v>
      </c>
      <c r="C97" s="194">
        <v>29189</v>
      </c>
      <c r="D97" s="194" t="s">
        <v>298</v>
      </c>
      <c r="E97" s="194" t="s">
        <v>179</v>
      </c>
      <c r="F97" s="197"/>
      <c r="G97" s="198"/>
      <c r="H97" s="198"/>
      <c r="I97" s="198"/>
      <c r="J97" s="199"/>
      <c r="K97" s="200"/>
      <c r="L97" s="201"/>
      <c r="N97" s="278" t="s">
        <v>525</v>
      </c>
      <c r="O97" s="279"/>
      <c r="P97" s="280">
        <v>75</v>
      </c>
      <c r="Q97" s="281">
        <v>0</v>
      </c>
      <c r="R97" s="281">
        <v>90</v>
      </c>
      <c r="S97" s="282">
        <v>0</v>
      </c>
      <c r="T97" s="283" t="s">
        <v>353</v>
      </c>
      <c r="U97" s="284"/>
      <c r="V97" s="285" t="s">
        <v>353</v>
      </c>
      <c r="W97" s="285"/>
      <c r="X97" s="285">
        <v>94</v>
      </c>
    </row>
    <row r="98" spans="1:24">
      <c r="A98" s="194">
        <v>95</v>
      </c>
      <c r="B98" s="194" t="s">
        <v>526</v>
      </c>
      <c r="C98" s="194">
        <v>29189</v>
      </c>
      <c r="D98" s="194" t="s">
        <v>298</v>
      </c>
      <c r="E98" s="194" t="s">
        <v>179</v>
      </c>
      <c r="F98" s="197">
        <f t="shared" ref="F98:L99" si="73">O57</f>
        <v>0</v>
      </c>
      <c r="G98" s="198">
        <f t="shared" si="73"/>
        <v>75</v>
      </c>
      <c r="H98" s="198">
        <f t="shared" si="73"/>
        <v>37</v>
      </c>
      <c r="I98" s="198">
        <f t="shared" si="73"/>
        <v>78</v>
      </c>
      <c r="J98" s="199">
        <f t="shared" si="73"/>
        <v>37</v>
      </c>
      <c r="K98" s="200" t="str">
        <f t="shared" si="73"/>
        <v/>
      </c>
      <c r="L98" s="201">
        <f t="shared" si="73"/>
        <v>0.17356165075516491</v>
      </c>
      <c r="N98" s="278" t="s">
        <v>527</v>
      </c>
      <c r="O98" s="279"/>
      <c r="P98" s="280">
        <v>66</v>
      </c>
      <c r="Q98" s="281">
        <v>38</v>
      </c>
      <c r="R98" s="281">
        <v>80</v>
      </c>
      <c r="S98" s="282">
        <v>36</v>
      </c>
      <c r="T98" s="283" t="s">
        <v>353</v>
      </c>
      <c r="U98" s="284"/>
      <c r="V98" s="285" t="s">
        <v>353</v>
      </c>
      <c r="W98" s="285"/>
      <c r="X98" s="285">
        <v>95</v>
      </c>
    </row>
    <row r="99" spans="1:24">
      <c r="A99" s="194">
        <v>96</v>
      </c>
      <c r="B99" s="194" t="s">
        <v>528</v>
      </c>
      <c r="C99" s="194">
        <v>29189</v>
      </c>
      <c r="D99" s="194" t="s">
        <v>322</v>
      </c>
      <c r="E99" s="194" t="s">
        <v>179</v>
      </c>
      <c r="F99" s="197">
        <f t="shared" si="73"/>
        <v>0</v>
      </c>
      <c r="G99" s="198">
        <f t="shared" si="73"/>
        <v>72</v>
      </c>
      <c r="H99" s="198">
        <f t="shared" si="73"/>
        <v>36</v>
      </c>
      <c r="I99" s="198">
        <f t="shared" si="73"/>
        <v>74</v>
      </c>
      <c r="J99" s="199">
        <f t="shared" si="73"/>
        <v>37</v>
      </c>
      <c r="K99" s="200">
        <f t="shared" si="73"/>
        <v>0</v>
      </c>
      <c r="L99" s="201">
        <f t="shared" si="73"/>
        <v>0.30976614978254435</v>
      </c>
      <c r="N99" s="278" t="s">
        <v>529</v>
      </c>
      <c r="O99" s="279"/>
      <c r="P99" s="280">
        <v>67</v>
      </c>
      <c r="Q99" s="281">
        <v>48</v>
      </c>
      <c r="R99" s="281">
        <v>69</v>
      </c>
      <c r="S99" s="282">
        <v>42</v>
      </c>
      <c r="T99" s="283">
        <v>24.980858148348673</v>
      </c>
      <c r="U99" s="284">
        <v>0.1265196059700936</v>
      </c>
      <c r="V99" s="285">
        <v>187.45151300000001</v>
      </c>
      <c r="W99" s="285"/>
      <c r="X99" s="285">
        <v>96</v>
      </c>
    </row>
    <row r="100" spans="1:24">
      <c r="A100" s="194">
        <v>97</v>
      </c>
      <c r="B100" s="194" t="s">
        <v>530</v>
      </c>
      <c r="C100" s="194">
        <v>35209</v>
      </c>
      <c r="D100" s="194" t="s">
        <v>322</v>
      </c>
      <c r="E100" s="194" t="s">
        <v>179</v>
      </c>
      <c r="F100" s="197"/>
      <c r="G100" s="198"/>
      <c r="H100" s="198"/>
      <c r="I100" s="198"/>
      <c r="J100" s="199"/>
      <c r="K100" s="200"/>
      <c r="L100" s="201"/>
      <c r="N100" s="278" t="s">
        <v>531</v>
      </c>
      <c r="O100" s="279">
        <v>3.4891220672580145E-2</v>
      </c>
      <c r="P100" s="280">
        <v>69</v>
      </c>
      <c r="Q100" s="281">
        <v>39</v>
      </c>
      <c r="R100" s="281">
        <v>70</v>
      </c>
      <c r="S100" s="282">
        <v>35</v>
      </c>
      <c r="T100" s="283">
        <v>30.593606605570255</v>
      </c>
      <c r="U100" s="284">
        <v>0.27331848232250644</v>
      </c>
      <c r="V100" s="285">
        <v>10.112500000000001</v>
      </c>
      <c r="W100" s="285"/>
      <c r="X100" s="285">
        <v>97</v>
      </c>
    </row>
    <row r="101" spans="1:24">
      <c r="A101" s="194">
        <v>98</v>
      </c>
      <c r="B101" s="194" t="s">
        <v>530</v>
      </c>
      <c r="C101" s="194">
        <v>35209</v>
      </c>
      <c r="D101" s="194" t="s">
        <v>298</v>
      </c>
      <c r="E101" s="194" t="s">
        <v>179</v>
      </c>
      <c r="F101" s="197"/>
      <c r="G101" s="198"/>
      <c r="H101" s="198"/>
      <c r="I101" s="198"/>
      <c r="J101" s="199"/>
      <c r="K101" s="200"/>
      <c r="L101" s="201"/>
      <c r="N101" s="278" t="s">
        <v>532</v>
      </c>
      <c r="O101" s="279"/>
      <c r="P101" s="280">
        <v>70</v>
      </c>
      <c r="Q101" s="281">
        <v>42</v>
      </c>
      <c r="R101" s="281">
        <v>70</v>
      </c>
      <c r="S101" s="282">
        <v>38</v>
      </c>
      <c r="T101" s="283" t="s">
        <v>353</v>
      </c>
      <c r="U101" s="284">
        <v>0.23610619469026548</v>
      </c>
      <c r="V101" s="285">
        <v>34.527999999999999</v>
      </c>
      <c r="W101" s="285"/>
      <c r="X101" s="285">
        <v>98</v>
      </c>
    </row>
    <row r="102" spans="1:24">
      <c r="A102" s="194">
        <v>99</v>
      </c>
      <c r="B102" s="194" t="s">
        <v>533</v>
      </c>
      <c r="C102" s="194">
        <v>35209</v>
      </c>
      <c r="D102" s="194" t="s">
        <v>322</v>
      </c>
      <c r="E102" s="194" t="s">
        <v>179</v>
      </c>
      <c r="F102" s="197"/>
      <c r="G102" s="198"/>
      <c r="H102" s="198"/>
      <c r="I102" s="198"/>
      <c r="J102" s="199"/>
      <c r="K102" s="200"/>
      <c r="L102" s="201"/>
      <c r="N102" s="260" t="s">
        <v>534</v>
      </c>
      <c r="O102" s="261"/>
      <c r="P102" s="204">
        <v>70</v>
      </c>
      <c r="Q102" s="198">
        <v>0</v>
      </c>
      <c r="R102" s="198">
        <v>75</v>
      </c>
      <c r="S102" s="199">
        <v>0</v>
      </c>
      <c r="T102" s="200" t="s">
        <v>353</v>
      </c>
      <c r="U102" s="205"/>
      <c r="V102" s="194" t="s">
        <v>353</v>
      </c>
      <c r="X102" s="194">
        <v>99</v>
      </c>
    </row>
    <row r="103" spans="1:24">
      <c r="A103" s="194">
        <v>100</v>
      </c>
      <c r="B103" s="194" t="s">
        <v>533</v>
      </c>
      <c r="C103" s="194">
        <v>35209</v>
      </c>
      <c r="D103" s="194" t="s">
        <v>298</v>
      </c>
      <c r="E103" s="194" t="s">
        <v>179</v>
      </c>
      <c r="F103" s="197"/>
      <c r="G103" s="198"/>
      <c r="H103" s="198"/>
      <c r="I103" s="198"/>
      <c r="J103" s="199"/>
      <c r="K103" s="200"/>
      <c r="L103" s="201"/>
      <c r="N103" s="278" t="s">
        <v>535</v>
      </c>
      <c r="O103" s="279"/>
      <c r="P103" s="280">
        <v>72</v>
      </c>
      <c r="Q103" s="281">
        <v>45</v>
      </c>
      <c r="R103" s="281">
        <v>80</v>
      </c>
      <c r="S103" s="282">
        <v>42</v>
      </c>
      <c r="T103" s="283"/>
      <c r="U103" s="284">
        <v>0.28730906781643772</v>
      </c>
      <c r="V103" s="285">
        <v>21.323</v>
      </c>
      <c r="W103" s="285"/>
      <c r="X103" s="285">
        <v>100</v>
      </c>
    </row>
    <row r="104" spans="1:24">
      <c r="A104" s="194">
        <v>101</v>
      </c>
      <c r="B104" s="194" t="s">
        <v>536</v>
      </c>
      <c r="C104" s="194">
        <v>35209</v>
      </c>
      <c r="D104" s="194" t="s">
        <v>322</v>
      </c>
      <c r="E104" s="194" t="s">
        <v>179</v>
      </c>
      <c r="F104" s="197"/>
      <c r="G104" s="198"/>
      <c r="H104" s="198"/>
      <c r="I104" s="198"/>
      <c r="J104" s="199"/>
      <c r="K104" s="200"/>
      <c r="L104" s="201"/>
      <c r="N104" s="278" t="s">
        <v>537</v>
      </c>
      <c r="O104" s="279"/>
      <c r="P104" s="280">
        <v>74.3</v>
      </c>
      <c r="Q104" s="281">
        <v>37.5</v>
      </c>
      <c r="R104" s="281">
        <v>75.5</v>
      </c>
      <c r="S104" s="282">
        <v>34.5</v>
      </c>
      <c r="T104" s="283" t="s">
        <v>353</v>
      </c>
      <c r="U104" s="284">
        <v>0.26546329054096318</v>
      </c>
      <c r="V104" s="285">
        <v>10.568</v>
      </c>
      <c r="W104" s="285"/>
      <c r="X104" s="285">
        <v>101</v>
      </c>
    </row>
    <row r="105" spans="1:24">
      <c r="A105" s="194">
        <v>102</v>
      </c>
      <c r="B105" s="194" t="s">
        <v>536</v>
      </c>
      <c r="C105" s="194">
        <v>35209</v>
      </c>
      <c r="D105" s="194" t="s">
        <v>298</v>
      </c>
      <c r="E105" s="194" t="s">
        <v>179</v>
      </c>
      <c r="F105" s="197"/>
      <c r="G105" s="198"/>
      <c r="H105" s="198"/>
      <c r="I105" s="198"/>
      <c r="J105" s="199"/>
      <c r="K105" s="200"/>
      <c r="L105" s="201"/>
      <c r="N105" s="278" t="s">
        <v>538</v>
      </c>
      <c r="O105" s="279">
        <v>4.198931344086293E-2</v>
      </c>
      <c r="P105" s="280">
        <v>70</v>
      </c>
      <c r="Q105" s="281">
        <v>40</v>
      </c>
      <c r="R105" s="281">
        <v>80</v>
      </c>
      <c r="S105" s="282">
        <v>39</v>
      </c>
      <c r="T105" s="283">
        <v>31.889129498295652</v>
      </c>
      <c r="U105" s="284">
        <v>0.31770808967621539</v>
      </c>
      <c r="V105" s="285">
        <v>26.251999999999999</v>
      </c>
      <c r="W105" s="285"/>
      <c r="X105" s="285">
        <v>102</v>
      </c>
    </row>
    <row r="106" spans="1:24">
      <c r="A106" s="194">
        <v>103</v>
      </c>
      <c r="B106" s="194" t="s">
        <v>539</v>
      </c>
      <c r="C106" s="194">
        <v>35209</v>
      </c>
      <c r="D106" s="194" t="s">
        <v>322</v>
      </c>
      <c r="E106" s="194" t="s">
        <v>179</v>
      </c>
      <c r="F106" s="197"/>
      <c r="G106" s="198"/>
      <c r="H106" s="198"/>
      <c r="I106" s="198"/>
      <c r="J106" s="199"/>
      <c r="K106" s="200"/>
      <c r="L106" s="201"/>
      <c r="N106" s="278" t="s">
        <v>540</v>
      </c>
      <c r="O106" s="279"/>
      <c r="P106" s="280">
        <v>74</v>
      </c>
      <c r="Q106" s="281">
        <v>48</v>
      </c>
      <c r="R106" s="281">
        <v>88</v>
      </c>
      <c r="S106" s="282">
        <v>42</v>
      </c>
      <c r="T106" s="283">
        <v>31.018432008135505</v>
      </c>
      <c r="U106" s="284">
        <v>0.3725274241155998</v>
      </c>
      <c r="V106" s="285">
        <v>14.243</v>
      </c>
      <c r="W106" s="285"/>
      <c r="X106" s="285">
        <v>103</v>
      </c>
    </row>
    <row r="107" spans="1:24">
      <c r="A107" s="194">
        <v>104</v>
      </c>
      <c r="B107" s="194" t="s">
        <v>541</v>
      </c>
      <c r="C107" s="194">
        <v>29189</v>
      </c>
      <c r="D107" s="194" t="s">
        <v>298</v>
      </c>
      <c r="E107" s="194" t="s">
        <v>179</v>
      </c>
      <c r="F107" s="197"/>
      <c r="G107" s="198"/>
      <c r="H107" s="198"/>
      <c r="I107" s="198"/>
      <c r="J107" s="199"/>
      <c r="K107" s="200"/>
      <c r="L107" s="201"/>
      <c r="N107" s="278" t="s">
        <v>542</v>
      </c>
      <c r="O107" s="279"/>
      <c r="P107" s="280">
        <v>80</v>
      </c>
      <c r="Q107" s="281">
        <v>45</v>
      </c>
      <c r="R107" s="281">
        <v>85</v>
      </c>
      <c r="S107" s="282">
        <v>45</v>
      </c>
      <c r="T107" s="283" t="s">
        <v>353</v>
      </c>
      <c r="U107" s="284">
        <v>0.10795193210896252</v>
      </c>
      <c r="V107" s="285">
        <v>137.70099999999999</v>
      </c>
      <c r="W107" s="285"/>
      <c r="X107" s="285">
        <v>104</v>
      </c>
    </row>
    <row r="108" spans="1:24">
      <c r="A108" s="194">
        <v>105</v>
      </c>
      <c r="B108" s="194" t="s">
        <v>543</v>
      </c>
      <c r="C108" s="194">
        <v>29189</v>
      </c>
      <c r="D108" s="194" t="s">
        <v>322</v>
      </c>
      <c r="E108" s="194" t="s">
        <v>179</v>
      </c>
      <c r="F108" s="197">
        <f t="shared" ref="F108:L108" si="74">O59</f>
        <v>0</v>
      </c>
      <c r="G108" s="198">
        <f t="shared" si="74"/>
        <v>67.900000000000006</v>
      </c>
      <c r="H108" s="198">
        <f t="shared" si="74"/>
        <v>44</v>
      </c>
      <c r="I108" s="198">
        <f t="shared" si="74"/>
        <v>68.52</v>
      </c>
      <c r="J108" s="199">
        <f t="shared" si="74"/>
        <v>38</v>
      </c>
      <c r="K108" s="200">
        <f t="shared" si="74"/>
        <v>0</v>
      </c>
      <c r="L108" s="201">
        <f t="shared" si="74"/>
        <v>0.25009485094850947</v>
      </c>
      <c r="N108" s="278" t="s">
        <v>544</v>
      </c>
      <c r="O108" s="279"/>
      <c r="P108" s="280">
        <v>74</v>
      </c>
      <c r="Q108" s="281">
        <v>52</v>
      </c>
      <c r="R108" s="281">
        <v>82</v>
      </c>
      <c r="S108" s="282">
        <v>48</v>
      </c>
      <c r="T108" s="283" t="s">
        <v>353</v>
      </c>
      <c r="U108" s="284">
        <v>0.1757134564395425</v>
      </c>
      <c r="V108" s="285">
        <v>262.69600000000003</v>
      </c>
      <c r="W108" s="285"/>
      <c r="X108" s="285">
        <v>105</v>
      </c>
    </row>
    <row r="109" spans="1:24">
      <c r="A109" s="194">
        <v>106</v>
      </c>
      <c r="B109" s="194" t="s">
        <v>545</v>
      </c>
      <c r="C109" s="194">
        <v>29188</v>
      </c>
      <c r="D109" s="194" t="s">
        <v>298</v>
      </c>
      <c r="E109" s="194" t="s">
        <v>180</v>
      </c>
      <c r="F109" s="197"/>
      <c r="G109" s="198"/>
      <c r="H109" s="198"/>
      <c r="I109" s="198"/>
      <c r="J109" s="199"/>
      <c r="K109" s="200"/>
      <c r="L109" s="201"/>
      <c r="N109" s="278" t="s">
        <v>546</v>
      </c>
      <c r="O109" s="279">
        <v>1.6020721412125863E-2</v>
      </c>
      <c r="P109" s="280">
        <v>75</v>
      </c>
      <c r="Q109" s="281">
        <v>41</v>
      </c>
      <c r="R109" s="281">
        <v>76</v>
      </c>
      <c r="S109" s="282">
        <v>36</v>
      </c>
      <c r="T109" s="283">
        <v>38.430332926347113</v>
      </c>
      <c r="U109" s="284">
        <v>0.28141756848981181</v>
      </c>
      <c r="V109" s="285">
        <v>29.481999999999999</v>
      </c>
      <c r="W109" s="285"/>
      <c r="X109" s="285">
        <v>106</v>
      </c>
    </row>
    <row r="110" spans="1:24">
      <c r="A110" s="194">
        <v>107</v>
      </c>
      <c r="B110" s="194" t="s">
        <v>547</v>
      </c>
      <c r="C110" s="194">
        <v>29189</v>
      </c>
      <c r="D110" s="194" t="s">
        <v>298</v>
      </c>
      <c r="E110" s="194" t="s">
        <v>179</v>
      </c>
      <c r="F110" s="197"/>
      <c r="G110" s="198"/>
      <c r="H110" s="198"/>
      <c r="I110" s="198"/>
      <c r="J110" s="199"/>
      <c r="K110" s="200"/>
      <c r="L110" s="201"/>
      <c r="N110" s="207" t="s">
        <v>548</v>
      </c>
      <c r="O110" s="208">
        <v>3.8071326441955766E-2</v>
      </c>
      <c r="P110" s="209">
        <v>68.7</v>
      </c>
      <c r="Q110" s="210">
        <v>49.7</v>
      </c>
      <c r="R110" s="210">
        <v>70.8</v>
      </c>
      <c r="S110" s="211">
        <v>46</v>
      </c>
      <c r="T110" s="212">
        <v>22.152504600492247</v>
      </c>
      <c r="U110" s="213">
        <v>0.20717171142467</v>
      </c>
      <c r="V110" s="270">
        <v>111.47799999999999</v>
      </c>
      <c r="W110" s="270"/>
      <c r="X110" s="270">
        <v>107</v>
      </c>
    </row>
    <row r="111" spans="1:24">
      <c r="A111" s="194">
        <v>108</v>
      </c>
      <c r="B111" s="194" t="s">
        <v>549</v>
      </c>
      <c r="C111" s="194">
        <v>29189</v>
      </c>
      <c r="D111" s="194" t="s">
        <v>298</v>
      </c>
      <c r="E111" s="194" t="s">
        <v>179</v>
      </c>
      <c r="F111" s="197">
        <f t="shared" ref="F111:L112" si="75">O60</f>
        <v>0.05</v>
      </c>
      <c r="G111" s="198">
        <f t="shared" si="75"/>
        <v>68</v>
      </c>
      <c r="H111" s="198">
        <f t="shared" si="75"/>
        <v>33</v>
      </c>
      <c r="I111" s="198">
        <f t="shared" si="75"/>
        <v>72</v>
      </c>
      <c r="J111" s="199">
        <f t="shared" si="75"/>
        <v>35</v>
      </c>
      <c r="K111" s="200">
        <f t="shared" si="75"/>
        <v>35.964255843641325</v>
      </c>
      <c r="L111" s="201">
        <f t="shared" si="75"/>
        <v>0.27610526315789474</v>
      </c>
      <c r="N111" s="278" t="s">
        <v>550</v>
      </c>
      <c r="O111" s="279"/>
      <c r="P111" s="280">
        <v>69</v>
      </c>
      <c r="Q111" s="281">
        <v>40</v>
      </c>
      <c r="R111" s="281">
        <v>73</v>
      </c>
      <c r="S111" s="282">
        <v>36</v>
      </c>
      <c r="T111" s="283">
        <v>42.092665479648893</v>
      </c>
      <c r="U111" s="284">
        <v>0.23629304613748173</v>
      </c>
      <c r="V111" s="285">
        <v>143.596</v>
      </c>
      <c r="W111" s="285"/>
      <c r="X111" s="285">
        <v>108</v>
      </c>
    </row>
    <row r="112" spans="1:24">
      <c r="A112" s="194">
        <v>109</v>
      </c>
      <c r="B112" s="194" t="s">
        <v>551</v>
      </c>
      <c r="C112" s="194">
        <v>29189</v>
      </c>
      <c r="D112" s="194" t="s">
        <v>298</v>
      </c>
      <c r="E112" s="194" t="s">
        <v>179</v>
      </c>
      <c r="F112" s="197">
        <f t="shared" si="75"/>
        <v>1.2185833968012186E-2</v>
      </c>
      <c r="G112" s="198">
        <f t="shared" si="75"/>
        <v>65</v>
      </c>
      <c r="H112" s="198">
        <f t="shared" si="75"/>
        <v>40</v>
      </c>
      <c r="I112" s="198">
        <f t="shared" si="75"/>
        <v>72</v>
      </c>
      <c r="J112" s="199">
        <f t="shared" si="75"/>
        <v>38</v>
      </c>
      <c r="K112" s="200">
        <f t="shared" si="75"/>
        <v>28.453720804465171</v>
      </c>
      <c r="L112" s="201">
        <f t="shared" si="75"/>
        <v>0.40100231303006939</v>
      </c>
      <c r="N112" s="278" t="s">
        <v>552</v>
      </c>
      <c r="O112" s="279"/>
      <c r="P112" s="280">
        <v>85</v>
      </c>
      <c r="Q112" s="281">
        <v>50</v>
      </c>
      <c r="R112" s="281">
        <v>105</v>
      </c>
      <c r="S112" s="282">
        <v>50</v>
      </c>
      <c r="T112" s="283" t="s">
        <v>353</v>
      </c>
      <c r="U112" s="284"/>
      <c r="V112" s="285" t="s">
        <v>353</v>
      </c>
      <c r="W112" s="285"/>
      <c r="X112" s="285">
        <v>109</v>
      </c>
    </row>
    <row r="113" spans="1:24">
      <c r="A113" s="194">
        <v>110</v>
      </c>
      <c r="B113" s="194" t="s">
        <v>553</v>
      </c>
      <c r="C113" s="194">
        <v>19438</v>
      </c>
      <c r="D113" s="194" t="s">
        <v>322</v>
      </c>
      <c r="E113" s="194" t="s">
        <v>180</v>
      </c>
      <c r="F113" s="197"/>
      <c r="G113" s="198"/>
      <c r="H113" s="198"/>
      <c r="I113" s="198"/>
      <c r="J113" s="199"/>
      <c r="K113" s="200"/>
      <c r="L113" s="201"/>
      <c r="N113" s="278" t="s">
        <v>554</v>
      </c>
      <c r="O113" s="279"/>
      <c r="P113" s="280">
        <v>70</v>
      </c>
      <c r="Q113" s="281">
        <v>36</v>
      </c>
      <c r="R113" s="281">
        <v>73</v>
      </c>
      <c r="S113" s="282">
        <v>34</v>
      </c>
      <c r="T113" s="283">
        <v>37.872396067668497</v>
      </c>
      <c r="U113" s="284">
        <v>0.19338463012036652</v>
      </c>
      <c r="V113" s="285">
        <v>25.263999999999999</v>
      </c>
      <c r="W113" s="285"/>
      <c r="X113" s="285">
        <v>110</v>
      </c>
    </row>
    <row r="114" spans="1:24">
      <c r="A114" s="194">
        <v>111</v>
      </c>
      <c r="B114" s="194" t="s">
        <v>553</v>
      </c>
      <c r="C114" s="194">
        <v>19438</v>
      </c>
      <c r="D114" s="194" t="s">
        <v>298</v>
      </c>
      <c r="E114" s="194" t="s">
        <v>180</v>
      </c>
      <c r="F114" s="197"/>
      <c r="G114" s="198"/>
      <c r="H114" s="198"/>
      <c r="I114" s="198"/>
      <c r="J114" s="199"/>
      <c r="K114" s="200"/>
      <c r="L114" s="201"/>
      <c r="N114" s="278" t="s">
        <v>555</v>
      </c>
      <c r="O114" s="279"/>
      <c r="P114" s="280">
        <v>72</v>
      </c>
      <c r="Q114" s="281">
        <v>0</v>
      </c>
      <c r="R114" s="281">
        <v>72</v>
      </c>
      <c r="S114" s="282">
        <v>0</v>
      </c>
      <c r="T114" s="283" t="s">
        <v>353</v>
      </c>
      <c r="U114" s="284"/>
      <c r="V114" s="285" t="s">
        <v>353</v>
      </c>
      <c r="W114" s="285"/>
      <c r="X114" s="285">
        <v>111</v>
      </c>
    </row>
    <row r="115" spans="1:24">
      <c r="A115" s="194">
        <v>112</v>
      </c>
      <c r="B115" s="194" t="s">
        <v>556</v>
      </c>
      <c r="C115" s="194">
        <v>29189</v>
      </c>
      <c r="D115" s="194" t="s">
        <v>298</v>
      </c>
      <c r="E115" s="194" t="s">
        <v>179</v>
      </c>
      <c r="F115" s="197"/>
      <c r="G115" s="198"/>
      <c r="H115" s="198"/>
      <c r="I115" s="198"/>
      <c r="J115" s="199"/>
      <c r="K115" s="200"/>
      <c r="L115" s="201"/>
      <c r="N115" s="278" t="s">
        <v>557</v>
      </c>
      <c r="O115" s="279">
        <v>1.1251839242953175E-2</v>
      </c>
      <c r="P115" s="280">
        <v>67</v>
      </c>
      <c r="Q115" s="281">
        <v>40</v>
      </c>
      <c r="R115" s="281">
        <v>80</v>
      </c>
      <c r="S115" s="282">
        <v>38</v>
      </c>
      <c r="T115" s="283">
        <v>32.019368239910655</v>
      </c>
      <c r="U115" s="284">
        <v>0.30101251787225353</v>
      </c>
      <c r="V115" s="285">
        <v>23.954999999999998</v>
      </c>
      <c r="W115" s="285"/>
      <c r="X115" s="285">
        <v>112</v>
      </c>
    </row>
    <row r="116" spans="1:24">
      <c r="A116" s="194">
        <v>113</v>
      </c>
      <c r="B116" s="194" t="s">
        <v>558</v>
      </c>
      <c r="C116" s="194">
        <v>29188</v>
      </c>
      <c r="D116" s="194" t="s">
        <v>298</v>
      </c>
      <c r="E116" s="194" t="s">
        <v>180</v>
      </c>
      <c r="F116" s="197">
        <f t="shared" ref="F116:L116" si="76">O63</f>
        <v>6.0532337821525582E-2</v>
      </c>
      <c r="G116" s="198">
        <f t="shared" si="76"/>
        <v>76</v>
      </c>
      <c r="H116" s="198">
        <f t="shared" si="76"/>
        <v>43</v>
      </c>
      <c r="I116" s="198">
        <f t="shared" si="76"/>
        <v>77</v>
      </c>
      <c r="J116" s="199">
        <f t="shared" si="76"/>
        <v>41</v>
      </c>
      <c r="K116" s="200">
        <f t="shared" si="76"/>
        <v>36.951352733977416</v>
      </c>
      <c r="L116" s="201">
        <f t="shared" si="76"/>
        <v>0.32881061639588244</v>
      </c>
      <c r="N116" s="278" t="s">
        <v>559</v>
      </c>
      <c r="O116" s="279"/>
      <c r="P116" s="280">
        <v>83.5</v>
      </c>
      <c r="Q116" s="281">
        <v>55.9</v>
      </c>
      <c r="R116" s="281">
        <v>87.3</v>
      </c>
      <c r="S116" s="282">
        <v>51.9</v>
      </c>
      <c r="T116" s="283" t="s">
        <v>353</v>
      </c>
      <c r="U116" s="284">
        <v>0.24901553425563058</v>
      </c>
      <c r="V116" s="285">
        <v>159.05099999999999</v>
      </c>
      <c r="W116" s="285"/>
      <c r="X116" s="285">
        <v>113</v>
      </c>
    </row>
    <row r="117" spans="1:24">
      <c r="A117" s="194">
        <v>114</v>
      </c>
      <c r="B117" s="194" t="s">
        <v>560</v>
      </c>
      <c r="C117" s="194">
        <v>29189</v>
      </c>
      <c r="D117" s="194" t="s">
        <v>298</v>
      </c>
      <c r="E117" s="194" t="s">
        <v>179</v>
      </c>
      <c r="F117" s="197"/>
      <c r="G117" s="198"/>
      <c r="H117" s="198"/>
      <c r="I117" s="198"/>
      <c r="J117" s="199"/>
      <c r="K117" s="200"/>
      <c r="L117" s="201"/>
      <c r="N117" s="278" t="s">
        <v>561</v>
      </c>
      <c r="O117" s="279"/>
      <c r="P117" s="280">
        <v>68</v>
      </c>
      <c r="Q117" s="281">
        <v>0</v>
      </c>
      <c r="R117" s="281">
        <v>70</v>
      </c>
      <c r="S117" s="282">
        <v>0</v>
      </c>
      <c r="T117" s="283" t="s">
        <v>353</v>
      </c>
      <c r="U117" s="284"/>
      <c r="V117" s="285" t="s">
        <v>353</v>
      </c>
      <c r="W117" s="285"/>
      <c r="X117" s="285">
        <v>114</v>
      </c>
    </row>
    <row r="118" spans="1:24">
      <c r="A118" s="194">
        <v>115</v>
      </c>
      <c r="B118" s="194" t="s">
        <v>562</v>
      </c>
      <c r="C118" s="194">
        <v>29189</v>
      </c>
      <c r="D118" s="194" t="s">
        <v>298</v>
      </c>
      <c r="E118" s="194" t="s">
        <v>179</v>
      </c>
      <c r="F118" s="197"/>
      <c r="G118" s="198"/>
      <c r="H118" s="198"/>
      <c r="I118" s="198"/>
      <c r="J118" s="199"/>
      <c r="K118" s="200"/>
      <c r="L118" s="201"/>
      <c r="N118" s="278" t="s">
        <v>563</v>
      </c>
      <c r="O118" s="279"/>
      <c r="P118" s="280">
        <v>65</v>
      </c>
      <c r="Q118" s="281">
        <v>33</v>
      </c>
      <c r="R118" s="281">
        <v>65</v>
      </c>
      <c r="S118" s="282">
        <v>34</v>
      </c>
      <c r="T118" s="283" t="s">
        <v>353</v>
      </c>
      <c r="U118" s="284">
        <v>0.26867898178124799</v>
      </c>
      <c r="V118" s="285">
        <v>23.041</v>
      </c>
      <c r="W118" s="285"/>
      <c r="X118" s="285">
        <v>115</v>
      </c>
    </row>
    <row r="119" spans="1:24">
      <c r="A119" s="194">
        <v>116</v>
      </c>
      <c r="B119" s="194" t="s">
        <v>564</v>
      </c>
      <c r="C119" s="194">
        <v>29189</v>
      </c>
      <c r="D119" s="194" t="s">
        <v>298</v>
      </c>
      <c r="E119" s="194" t="s">
        <v>179</v>
      </c>
      <c r="F119" s="197">
        <f t="shared" ref="F119:L119" si="77">O64</f>
        <v>0</v>
      </c>
      <c r="G119" s="198">
        <f t="shared" si="77"/>
        <v>67</v>
      </c>
      <c r="H119" s="198">
        <f t="shared" si="77"/>
        <v>36</v>
      </c>
      <c r="I119" s="198">
        <f t="shared" si="77"/>
        <v>71</v>
      </c>
      <c r="J119" s="199">
        <f t="shared" si="77"/>
        <v>34</v>
      </c>
      <c r="K119" s="200">
        <f t="shared" si="77"/>
        <v>35.586149795173704</v>
      </c>
      <c r="L119" s="201">
        <f t="shared" si="77"/>
        <v>0.33608655188459746</v>
      </c>
      <c r="N119" s="278" t="s">
        <v>565</v>
      </c>
      <c r="O119" s="279"/>
      <c r="P119" s="280">
        <v>68</v>
      </c>
      <c r="Q119" s="281">
        <v>31</v>
      </c>
      <c r="R119" s="281">
        <v>70</v>
      </c>
      <c r="S119" s="282">
        <v>32</v>
      </c>
      <c r="T119" s="283">
        <v>36.00190348631601</v>
      </c>
      <c r="U119" s="284">
        <v>0.18422348746035186</v>
      </c>
      <c r="V119" s="285">
        <v>41.408000000000001</v>
      </c>
      <c r="W119" s="285"/>
      <c r="X119" s="285">
        <v>116</v>
      </c>
    </row>
    <row r="120" spans="1:24">
      <c r="A120" s="194">
        <v>117</v>
      </c>
      <c r="B120" s="194" t="s">
        <v>566</v>
      </c>
      <c r="C120" s="194">
        <v>62761</v>
      </c>
      <c r="D120" s="194" t="s">
        <v>322</v>
      </c>
      <c r="E120" s="194" t="s">
        <v>180</v>
      </c>
      <c r="F120" s="197"/>
      <c r="G120" s="198"/>
      <c r="H120" s="198"/>
      <c r="I120" s="198"/>
      <c r="J120" s="199"/>
      <c r="K120" s="200"/>
      <c r="L120" s="201"/>
      <c r="N120" s="278" t="s">
        <v>567</v>
      </c>
      <c r="O120" s="279"/>
      <c r="P120" s="280">
        <v>70</v>
      </c>
      <c r="Q120" s="281">
        <v>40</v>
      </c>
      <c r="R120" s="281">
        <v>75</v>
      </c>
      <c r="S120" s="282">
        <v>35</v>
      </c>
      <c r="T120" s="283" t="s">
        <v>353</v>
      </c>
      <c r="U120" s="284"/>
      <c r="V120" s="285" t="s">
        <v>353</v>
      </c>
      <c r="W120" s="285"/>
      <c r="X120" s="285">
        <v>117</v>
      </c>
    </row>
    <row r="121" spans="1:24">
      <c r="A121" s="194">
        <v>118</v>
      </c>
      <c r="B121" s="194" t="s">
        <v>568</v>
      </c>
      <c r="C121" s="194">
        <v>29189</v>
      </c>
      <c r="D121" s="194" t="s">
        <v>298</v>
      </c>
      <c r="E121" s="194" t="s">
        <v>179</v>
      </c>
      <c r="F121" s="197"/>
      <c r="G121" s="198"/>
      <c r="H121" s="198"/>
      <c r="I121" s="198"/>
      <c r="J121" s="199"/>
      <c r="K121" s="200"/>
      <c r="L121" s="201"/>
      <c r="N121" s="278" t="s">
        <v>569</v>
      </c>
      <c r="O121" s="279"/>
      <c r="P121" s="280">
        <v>65</v>
      </c>
      <c r="Q121" s="281">
        <v>35</v>
      </c>
      <c r="R121" s="281">
        <v>80</v>
      </c>
      <c r="S121" s="282">
        <v>32</v>
      </c>
      <c r="T121" s="283"/>
      <c r="U121" s="284">
        <v>0.3172579453067258</v>
      </c>
      <c r="V121" s="285">
        <v>11.085000000000001</v>
      </c>
      <c r="W121" s="285"/>
      <c r="X121" s="285">
        <v>118</v>
      </c>
    </row>
    <row r="122" spans="1:24">
      <c r="A122" s="194">
        <v>119</v>
      </c>
      <c r="B122" s="194" t="s">
        <v>570</v>
      </c>
      <c r="C122" s="194">
        <v>65120</v>
      </c>
      <c r="D122" s="194" t="s">
        <v>322</v>
      </c>
      <c r="E122" s="194" t="s">
        <v>180</v>
      </c>
      <c r="F122" s="197">
        <f t="shared" ref="F122:L122" si="78">O65</f>
        <v>0</v>
      </c>
      <c r="G122" s="198">
        <f t="shared" si="78"/>
        <v>80</v>
      </c>
      <c r="H122" s="198">
        <f t="shared" si="78"/>
        <v>50</v>
      </c>
      <c r="I122" s="198">
        <f t="shared" si="78"/>
        <v>90</v>
      </c>
      <c r="J122" s="199">
        <f t="shared" si="78"/>
        <v>55</v>
      </c>
      <c r="K122" s="200">
        <f t="shared" si="78"/>
        <v>26.462430536530587</v>
      </c>
      <c r="L122" s="201">
        <f t="shared" si="78"/>
        <v>0.10822587144872053</v>
      </c>
      <c r="N122" s="278" t="s">
        <v>571</v>
      </c>
      <c r="O122" s="279">
        <v>0.27485276378343859</v>
      </c>
      <c r="P122" s="280">
        <v>73</v>
      </c>
      <c r="Q122" s="281">
        <v>36</v>
      </c>
      <c r="R122" s="281">
        <v>75</v>
      </c>
      <c r="S122" s="282">
        <v>38</v>
      </c>
      <c r="T122" s="283">
        <v>35.047064945836929</v>
      </c>
      <c r="U122" s="284">
        <v>0.27305641176182788</v>
      </c>
      <c r="V122" s="285">
        <v>14.858000000000001</v>
      </c>
      <c r="W122" s="285"/>
      <c r="X122" s="285">
        <v>119</v>
      </c>
    </row>
    <row r="123" spans="1:24">
      <c r="A123" s="194">
        <v>120</v>
      </c>
      <c r="B123" s="194" t="s">
        <v>572</v>
      </c>
      <c r="C123" s="194">
        <v>29189</v>
      </c>
      <c r="D123" s="194" t="s">
        <v>298</v>
      </c>
      <c r="E123" s="194" t="s">
        <v>179</v>
      </c>
      <c r="F123" s="197">
        <f t="shared" ref="F123:L125" si="79">O67</f>
        <v>0</v>
      </c>
      <c r="G123" s="198">
        <f t="shared" si="79"/>
        <v>75</v>
      </c>
      <c r="H123" s="198">
        <f t="shared" si="79"/>
        <v>36</v>
      </c>
      <c r="I123" s="198">
        <f t="shared" si="79"/>
        <v>75</v>
      </c>
      <c r="J123" s="199">
        <f t="shared" si="79"/>
        <v>34</v>
      </c>
      <c r="K123" s="200" t="str">
        <f t="shared" si="79"/>
        <v/>
      </c>
      <c r="L123" s="201">
        <f t="shared" si="79"/>
        <v>0.27605633802816903</v>
      </c>
      <c r="N123" s="278" t="s">
        <v>573</v>
      </c>
      <c r="O123" s="279"/>
      <c r="P123" s="280">
        <v>72</v>
      </c>
      <c r="Q123" s="281">
        <v>42</v>
      </c>
      <c r="R123" s="281">
        <v>74</v>
      </c>
      <c r="S123" s="282">
        <v>37</v>
      </c>
      <c r="T123" s="283">
        <v>32.767900746998279</v>
      </c>
      <c r="U123" s="284">
        <v>0.32580379714834662</v>
      </c>
      <c r="V123" s="285">
        <v>5.3337009999999996</v>
      </c>
      <c r="W123" s="285"/>
      <c r="X123" s="285">
        <v>120</v>
      </c>
    </row>
    <row r="124" spans="1:24">
      <c r="A124" s="194">
        <v>121</v>
      </c>
      <c r="B124" s="194" t="s">
        <v>574</v>
      </c>
      <c r="C124" s="194">
        <v>29189</v>
      </c>
      <c r="D124" s="194" t="s">
        <v>298</v>
      </c>
      <c r="E124" s="194" t="s">
        <v>179</v>
      </c>
      <c r="F124" s="197">
        <f t="shared" si="79"/>
        <v>0</v>
      </c>
      <c r="G124" s="198">
        <f t="shared" si="79"/>
        <v>68</v>
      </c>
      <c r="H124" s="198">
        <f t="shared" si="79"/>
        <v>41</v>
      </c>
      <c r="I124" s="198">
        <f t="shared" si="79"/>
        <v>70</v>
      </c>
      <c r="J124" s="199">
        <f t="shared" si="79"/>
        <v>36</v>
      </c>
      <c r="K124" s="200">
        <f t="shared" si="79"/>
        <v>30.64825300254796</v>
      </c>
      <c r="L124" s="201">
        <f t="shared" si="79"/>
        <v>0.19962812148031642</v>
      </c>
      <c r="N124" s="278" t="s">
        <v>575</v>
      </c>
      <c r="O124" s="279">
        <v>2.1120897419043862E-2</v>
      </c>
      <c r="P124" s="280">
        <v>80</v>
      </c>
      <c r="Q124" s="281">
        <v>40</v>
      </c>
      <c r="R124" s="281">
        <v>80</v>
      </c>
      <c r="S124" s="282">
        <v>40</v>
      </c>
      <c r="T124" s="283">
        <v>51.616798161181421</v>
      </c>
      <c r="U124" s="284">
        <v>0.11332199292716773</v>
      </c>
      <c r="V124" s="285">
        <v>39.615000000000002</v>
      </c>
      <c r="W124" s="285"/>
      <c r="X124" s="285">
        <v>121</v>
      </c>
    </row>
    <row r="125" spans="1:24">
      <c r="A125" s="194">
        <v>122</v>
      </c>
      <c r="B125" s="194" t="s">
        <v>576</v>
      </c>
      <c r="C125" s="194">
        <v>44023</v>
      </c>
      <c r="D125" s="194" t="s">
        <v>322</v>
      </c>
      <c r="E125" s="194" t="s">
        <v>180</v>
      </c>
      <c r="F125" s="197">
        <f t="shared" si="79"/>
        <v>0</v>
      </c>
      <c r="G125" s="198">
        <f t="shared" si="79"/>
        <v>80.5</v>
      </c>
      <c r="H125" s="198">
        <f t="shared" si="79"/>
        <v>52.2</v>
      </c>
      <c r="I125" s="198">
        <f t="shared" si="79"/>
        <v>85</v>
      </c>
      <c r="J125" s="199">
        <f t="shared" si="79"/>
        <v>51.2</v>
      </c>
      <c r="K125" s="200" t="str">
        <f t="shared" si="79"/>
        <v/>
      </c>
      <c r="L125" s="201">
        <f t="shared" si="79"/>
        <v>9.8541692509985887E-2</v>
      </c>
      <c r="N125" s="278" t="s">
        <v>577</v>
      </c>
      <c r="O125" s="279"/>
      <c r="P125" s="280">
        <v>66</v>
      </c>
      <c r="Q125" s="281">
        <v>37.5</v>
      </c>
      <c r="R125" s="281">
        <v>75</v>
      </c>
      <c r="S125" s="282">
        <v>36</v>
      </c>
      <c r="T125" s="283">
        <v>28.233937756446295</v>
      </c>
      <c r="U125" s="284">
        <v>0.18274293308797218</v>
      </c>
      <c r="V125" s="285">
        <v>63.951999999999998</v>
      </c>
      <c r="W125" s="285"/>
      <c r="X125" s="285">
        <v>122</v>
      </c>
    </row>
    <row r="126" spans="1:24">
      <c r="A126" s="194">
        <v>123</v>
      </c>
      <c r="B126" s="194" t="s">
        <v>578</v>
      </c>
      <c r="C126" s="194">
        <v>44023</v>
      </c>
      <c r="D126" s="194" t="s">
        <v>322</v>
      </c>
      <c r="E126" s="194" t="s">
        <v>180</v>
      </c>
      <c r="F126" s="197">
        <f t="shared" ref="F126:L126" si="80">F125</f>
        <v>0</v>
      </c>
      <c r="G126" s="198">
        <f t="shared" si="80"/>
        <v>80.5</v>
      </c>
      <c r="H126" s="198">
        <f t="shared" si="80"/>
        <v>52.2</v>
      </c>
      <c r="I126" s="198">
        <f t="shared" si="80"/>
        <v>85</v>
      </c>
      <c r="J126" s="199">
        <f t="shared" si="80"/>
        <v>51.2</v>
      </c>
      <c r="K126" s="200" t="str">
        <f t="shared" si="80"/>
        <v/>
      </c>
      <c r="L126" s="201">
        <f t="shared" si="80"/>
        <v>9.8541692509985887E-2</v>
      </c>
      <c r="N126" s="278" t="s">
        <v>579</v>
      </c>
      <c r="O126" s="279"/>
      <c r="P126" s="280">
        <v>65</v>
      </c>
      <c r="Q126" s="281">
        <v>43</v>
      </c>
      <c r="R126" s="281">
        <v>68</v>
      </c>
      <c r="S126" s="282">
        <v>36</v>
      </c>
      <c r="T126" s="283">
        <v>28.562911929118126</v>
      </c>
      <c r="U126" s="284">
        <v>0.25218417118295644</v>
      </c>
      <c r="V126" s="285">
        <v>64.025000000000006</v>
      </c>
      <c r="W126" s="285"/>
      <c r="X126" s="285">
        <v>123</v>
      </c>
    </row>
    <row r="127" spans="1:24">
      <c r="A127" s="194">
        <v>124</v>
      </c>
      <c r="B127" s="194" t="s">
        <v>580</v>
      </c>
      <c r="C127" s="194">
        <v>29189</v>
      </c>
      <c r="D127" s="194" t="s">
        <v>298</v>
      </c>
      <c r="E127" s="194" t="s">
        <v>179</v>
      </c>
      <c r="F127" s="197"/>
      <c r="G127" s="198"/>
      <c r="H127" s="198"/>
      <c r="I127" s="198"/>
      <c r="J127" s="199"/>
      <c r="K127" s="200"/>
      <c r="L127" s="201"/>
      <c r="N127" s="278" t="s">
        <v>581</v>
      </c>
      <c r="O127" s="279">
        <v>2.4506092104357405E-2</v>
      </c>
      <c r="P127" s="280">
        <v>70</v>
      </c>
      <c r="Q127" s="281">
        <v>36</v>
      </c>
      <c r="R127" s="281">
        <v>75</v>
      </c>
      <c r="S127" s="282">
        <v>33</v>
      </c>
      <c r="T127" s="283">
        <v>35.419468841367362</v>
      </c>
      <c r="U127" s="284">
        <v>0.27393973608072825</v>
      </c>
      <c r="V127" s="285">
        <v>10.289</v>
      </c>
      <c r="W127" s="285"/>
      <c r="X127" s="285">
        <v>124</v>
      </c>
    </row>
    <row r="128" spans="1:24">
      <c r="A128" s="194">
        <v>125</v>
      </c>
      <c r="B128" s="194" t="s">
        <v>582</v>
      </c>
      <c r="C128" s="194">
        <v>29188</v>
      </c>
      <c r="D128" s="194" t="s">
        <v>298</v>
      </c>
      <c r="E128" s="194" t="s">
        <v>180</v>
      </c>
      <c r="F128" s="197">
        <f t="shared" ref="F128:L131" si="81">O70</f>
        <v>0</v>
      </c>
      <c r="G128" s="198">
        <f t="shared" si="81"/>
        <v>77</v>
      </c>
      <c r="H128" s="198">
        <f t="shared" si="81"/>
        <v>42</v>
      </c>
      <c r="I128" s="198">
        <f t="shared" si="81"/>
        <v>77</v>
      </c>
      <c r="J128" s="199">
        <f t="shared" si="81"/>
        <v>38</v>
      </c>
      <c r="K128" s="200">
        <f t="shared" si="81"/>
        <v>36.021988361628907</v>
      </c>
      <c r="L128" s="201">
        <f t="shared" si="81"/>
        <v>0.33411008062636904</v>
      </c>
      <c r="N128" s="278" t="s">
        <v>583</v>
      </c>
      <c r="O128" s="279"/>
      <c r="P128" s="280">
        <v>75</v>
      </c>
      <c r="Q128" s="281">
        <v>43</v>
      </c>
      <c r="R128" s="281">
        <v>80</v>
      </c>
      <c r="S128" s="282">
        <v>40</v>
      </c>
      <c r="T128" s="283" t="s">
        <v>353</v>
      </c>
      <c r="U128" s="284">
        <v>0.26871273487421904</v>
      </c>
      <c r="V128" s="285">
        <v>61.57</v>
      </c>
      <c r="W128" s="285"/>
      <c r="X128" s="285">
        <v>125</v>
      </c>
    </row>
    <row r="129" spans="1:24">
      <c r="A129" s="194">
        <v>126</v>
      </c>
      <c r="B129" s="194" t="s">
        <v>584</v>
      </c>
      <c r="C129" s="194">
        <v>29189</v>
      </c>
      <c r="D129" s="194" t="s">
        <v>298</v>
      </c>
      <c r="E129" s="194" t="s">
        <v>179</v>
      </c>
      <c r="F129" s="197">
        <f t="shared" si="81"/>
        <v>0</v>
      </c>
      <c r="G129" s="198">
        <f t="shared" si="81"/>
        <v>75</v>
      </c>
      <c r="H129" s="198">
        <f t="shared" si="81"/>
        <v>40</v>
      </c>
      <c r="I129" s="198">
        <f t="shared" si="81"/>
        <v>75</v>
      </c>
      <c r="J129" s="199">
        <f t="shared" si="81"/>
        <v>38</v>
      </c>
      <c r="K129" s="200" t="str">
        <f t="shared" si="81"/>
        <v/>
      </c>
      <c r="L129" s="201">
        <f t="shared" si="81"/>
        <v>0.27943296492071118</v>
      </c>
      <c r="N129" s="260" t="s">
        <v>585</v>
      </c>
      <c r="O129" s="261">
        <v>0.13181579101162993</v>
      </c>
      <c r="P129" s="204">
        <v>69</v>
      </c>
      <c r="Q129" s="198">
        <v>38</v>
      </c>
      <c r="R129" s="198">
        <v>72</v>
      </c>
      <c r="S129" s="199">
        <v>34</v>
      </c>
      <c r="T129" s="200">
        <v>34.959378292219078</v>
      </c>
      <c r="U129" s="205">
        <v>0.24600316381138299</v>
      </c>
      <c r="V129" s="194">
        <v>22.402000000000001</v>
      </c>
      <c r="X129" s="194">
        <v>126</v>
      </c>
    </row>
    <row r="130" spans="1:24">
      <c r="A130" s="194">
        <v>127</v>
      </c>
      <c r="B130" s="194" t="s">
        <v>586</v>
      </c>
      <c r="C130" s="194">
        <v>29188</v>
      </c>
      <c r="D130" s="194" t="s">
        <v>298</v>
      </c>
      <c r="E130" s="194" t="s">
        <v>180</v>
      </c>
      <c r="F130" s="197">
        <f t="shared" si="81"/>
        <v>0</v>
      </c>
      <c r="G130" s="198">
        <f t="shared" si="81"/>
        <v>78</v>
      </c>
      <c r="H130" s="198">
        <f t="shared" si="81"/>
        <v>45</v>
      </c>
      <c r="I130" s="198">
        <f t="shared" si="81"/>
        <v>84</v>
      </c>
      <c r="J130" s="199">
        <f t="shared" si="81"/>
        <v>40</v>
      </c>
      <c r="K130" s="200">
        <f t="shared" si="81"/>
        <v>38.648805715167462</v>
      </c>
      <c r="L130" s="201">
        <f t="shared" si="81"/>
        <v>0.2534529513430398</v>
      </c>
      <c r="N130" s="278" t="s">
        <v>587</v>
      </c>
      <c r="O130" s="279"/>
      <c r="P130" s="280">
        <v>70</v>
      </c>
      <c r="Q130" s="281">
        <v>42</v>
      </c>
      <c r="R130" s="281">
        <v>72</v>
      </c>
      <c r="S130" s="282">
        <v>35</v>
      </c>
      <c r="T130" s="283">
        <v>31.90301255026986</v>
      </c>
      <c r="U130" s="284">
        <v>0.24153851746828081</v>
      </c>
      <c r="V130" s="285">
        <v>20.863</v>
      </c>
      <c r="W130" s="285"/>
      <c r="X130" s="285">
        <v>127</v>
      </c>
    </row>
    <row r="131" spans="1:24">
      <c r="A131" s="194">
        <v>128</v>
      </c>
      <c r="B131" s="194" t="s">
        <v>588</v>
      </c>
      <c r="C131" s="194">
        <v>32264</v>
      </c>
      <c r="D131" s="194" t="s">
        <v>298</v>
      </c>
      <c r="E131" s="194" t="s">
        <v>179</v>
      </c>
      <c r="F131" s="197">
        <f t="shared" si="81"/>
        <v>2.9754204398447608E-2</v>
      </c>
      <c r="G131" s="198">
        <f t="shared" si="81"/>
        <v>65</v>
      </c>
      <c r="H131" s="198">
        <f t="shared" si="81"/>
        <v>40</v>
      </c>
      <c r="I131" s="198">
        <f t="shared" si="81"/>
        <v>75</v>
      </c>
      <c r="J131" s="199">
        <f t="shared" si="81"/>
        <v>39</v>
      </c>
      <c r="K131" s="200">
        <f t="shared" si="81"/>
        <v>0</v>
      </c>
      <c r="L131" s="201">
        <f t="shared" si="81"/>
        <v>0.39011764705882351</v>
      </c>
      <c r="N131" s="278" t="s">
        <v>589</v>
      </c>
      <c r="O131" s="279"/>
      <c r="P131" s="280">
        <v>68</v>
      </c>
      <c r="Q131" s="281">
        <v>44</v>
      </c>
      <c r="R131" s="281">
        <v>70</v>
      </c>
      <c r="S131" s="282">
        <v>39</v>
      </c>
      <c r="T131" s="283">
        <v>27.076615304008193</v>
      </c>
      <c r="U131" s="284">
        <v>0.49924357034795763</v>
      </c>
      <c r="V131" s="285">
        <v>5.9580000000000002</v>
      </c>
      <c r="W131" s="285"/>
      <c r="X131" s="285">
        <v>128</v>
      </c>
    </row>
    <row r="132" spans="1:24">
      <c r="A132" s="194">
        <v>129</v>
      </c>
      <c r="B132" s="194" t="s">
        <v>590</v>
      </c>
      <c r="C132" s="194">
        <v>29189</v>
      </c>
      <c r="D132" s="194" t="s">
        <v>322</v>
      </c>
      <c r="E132" s="194" t="s">
        <v>179</v>
      </c>
      <c r="F132" s="197"/>
      <c r="G132" s="198"/>
      <c r="H132" s="198"/>
      <c r="I132" s="198"/>
      <c r="J132" s="199"/>
      <c r="K132" s="200"/>
      <c r="L132" s="201"/>
      <c r="N132" s="278" t="s">
        <v>591</v>
      </c>
      <c r="O132" s="279"/>
      <c r="P132" s="280">
        <v>66</v>
      </c>
      <c r="Q132" s="281">
        <v>37</v>
      </c>
      <c r="R132" s="281">
        <v>65</v>
      </c>
      <c r="S132" s="282">
        <v>35</v>
      </c>
      <c r="T132" s="283" t="s">
        <v>353</v>
      </c>
      <c r="U132" s="284">
        <v>0.22099775357097445</v>
      </c>
      <c r="V132" s="285">
        <v>18.379000000000001</v>
      </c>
      <c r="W132" s="285"/>
      <c r="X132" s="285">
        <v>129</v>
      </c>
    </row>
    <row r="133" spans="1:24">
      <c r="A133" s="194">
        <v>130</v>
      </c>
      <c r="B133" s="194" t="s">
        <v>592</v>
      </c>
      <c r="C133" s="194">
        <v>29189</v>
      </c>
      <c r="D133" s="194" t="s">
        <v>298</v>
      </c>
      <c r="E133" s="194" t="s">
        <v>179</v>
      </c>
      <c r="F133" s="197">
        <f t="shared" ref="F133:L133" si="82">O75</f>
        <v>0</v>
      </c>
      <c r="G133" s="198">
        <f t="shared" si="82"/>
        <v>75</v>
      </c>
      <c r="H133" s="198">
        <f t="shared" si="82"/>
        <v>42</v>
      </c>
      <c r="I133" s="198">
        <f t="shared" si="82"/>
        <v>82</v>
      </c>
      <c r="J133" s="199">
        <f t="shared" si="82"/>
        <v>40</v>
      </c>
      <c r="K133" s="200" t="str">
        <f t="shared" si="82"/>
        <v/>
      </c>
      <c r="L133" s="201">
        <f t="shared" si="82"/>
        <v>0.15905077413790744</v>
      </c>
      <c r="N133" s="278" t="s">
        <v>593</v>
      </c>
      <c r="O133" s="279"/>
      <c r="P133" s="280">
        <v>60.38</v>
      </c>
      <c r="Q133" s="281">
        <v>38</v>
      </c>
      <c r="R133" s="281">
        <v>68</v>
      </c>
      <c r="S133" s="282">
        <v>35</v>
      </c>
      <c r="T133" s="283" t="s">
        <v>353</v>
      </c>
      <c r="U133" s="284"/>
      <c r="V133" s="285" t="s">
        <v>353</v>
      </c>
      <c r="W133" s="285"/>
      <c r="X133" s="285">
        <v>130</v>
      </c>
    </row>
    <row r="134" spans="1:24">
      <c r="A134" s="194">
        <v>131</v>
      </c>
      <c r="B134" s="194" t="s">
        <v>594</v>
      </c>
      <c r="C134" s="194">
        <v>29189</v>
      </c>
      <c r="D134" s="194" t="s">
        <v>298</v>
      </c>
      <c r="E134" s="194" t="s">
        <v>179</v>
      </c>
      <c r="F134" s="197"/>
      <c r="G134" s="198"/>
      <c r="H134" s="198"/>
      <c r="I134" s="198"/>
      <c r="J134" s="199"/>
      <c r="K134" s="200"/>
      <c r="L134" s="201"/>
      <c r="N134" s="278" t="s">
        <v>595</v>
      </c>
      <c r="O134" s="279">
        <v>0.2041240088577756</v>
      </c>
      <c r="P134" s="280">
        <v>70</v>
      </c>
      <c r="Q134" s="281">
        <v>42</v>
      </c>
      <c r="R134" s="281">
        <v>72</v>
      </c>
      <c r="S134" s="282">
        <v>35</v>
      </c>
      <c r="T134" s="283">
        <v>27.81311459801638</v>
      </c>
      <c r="U134" s="284">
        <v>0.24184353444267848</v>
      </c>
      <c r="V134" s="285">
        <v>21.117439999999998</v>
      </c>
      <c r="W134" s="285"/>
      <c r="X134" s="285">
        <v>131</v>
      </c>
    </row>
    <row r="135" spans="1:24">
      <c r="A135" s="194">
        <v>132</v>
      </c>
      <c r="B135" s="194" t="s">
        <v>596</v>
      </c>
      <c r="C135" s="194">
        <v>29189</v>
      </c>
      <c r="D135" s="194" t="s">
        <v>298</v>
      </c>
      <c r="E135" s="194" t="s">
        <v>179</v>
      </c>
      <c r="F135" s="197">
        <f t="shared" ref="F135:L136" si="83">O76</f>
        <v>1.7511330861145447E-3</v>
      </c>
      <c r="G135" s="198">
        <f t="shared" si="83"/>
        <v>64</v>
      </c>
      <c r="H135" s="198">
        <f t="shared" si="83"/>
        <v>45</v>
      </c>
      <c r="I135" s="198">
        <f t="shared" si="83"/>
        <v>78</v>
      </c>
      <c r="J135" s="199">
        <f t="shared" si="83"/>
        <v>39</v>
      </c>
      <c r="K135" s="200">
        <f t="shared" si="83"/>
        <v>41.341454254271277</v>
      </c>
      <c r="L135" s="201">
        <f t="shared" si="83"/>
        <v>0.23941212022937336</v>
      </c>
      <c r="N135" s="278" t="s">
        <v>597</v>
      </c>
      <c r="O135" s="279"/>
      <c r="P135" s="280">
        <v>64</v>
      </c>
      <c r="Q135" s="281">
        <v>45</v>
      </c>
      <c r="R135" s="281">
        <v>65</v>
      </c>
      <c r="S135" s="282">
        <v>40</v>
      </c>
      <c r="T135" s="283" t="s">
        <v>353</v>
      </c>
      <c r="U135" s="284">
        <v>0.19586194937631596</v>
      </c>
      <c r="V135" s="285">
        <v>91.226111000000003</v>
      </c>
      <c r="W135" s="285"/>
      <c r="X135" s="285">
        <v>132</v>
      </c>
    </row>
    <row r="136" spans="1:24">
      <c r="A136" s="194">
        <v>133</v>
      </c>
      <c r="B136" s="194" t="s">
        <v>598</v>
      </c>
      <c r="C136" s="194">
        <v>29189</v>
      </c>
      <c r="D136" s="194" t="s">
        <v>298</v>
      </c>
      <c r="E136" s="194" t="s">
        <v>179</v>
      </c>
      <c r="F136" s="197">
        <f t="shared" si="83"/>
        <v>0</v>
      </c>
      <c r="G136" s="198">
        <f t="shared" si="83"/>
        <v>68.400000000000006</v>
      </c>
      <c r="H136" s="198">
        <f t="shared" si="83"/>
        <v>38.1</v>
      </c>
      <c r="I136" s="198">
        <f t="shared" si="83"/>
        <v>73.3</v>
      </c>
      <c r="J136" s="199">
        <f t="shared" si="83"/>
        <v>33.1</v>
      </c>
      <c r="K136" s="200">
        <f t="shared" si="83"/>
        <v>45.625742555994066</v>
      </c>
      <c r="L136" s="201">
        <f t="shared" si="83"/>
        <v>0.23402607664954564</v>
      </c>
      <c r="N136" s="278" t="s">
        <v>599</v>
      </c>
      <c r="O136" s="279"/>
      <c r="P136" s="280">
        <v>73</v>
      </c>
      <c r="Q136" s="281">
        <v>0</v>
      </c>
      <c r="R136" s="281">
        <v>73</v>
      </c>
      <c r="S136" s="282">
        <v>0</v>
      </c>
      <c r="T136" s="283" t="s">
        <v>353</v>
      </c>
      <c r="U136" s="284"/>
      <c r="V136" s="285" t="s">
        <v>353</v>
      </c>
      <c r="W136" s="285"/>
      <c r="X136" s="285">
        <v>133</v>
      </c>
    </row>
    <row r="137" spans="1:24">
      <c r="A137" s="194">
        <v>134</v>
      </c>
      <c r="B137" s="194" t="s">
        <v>600</v>
      </c>
      <c r="C137" s="194">
        <v>29189</v>
      </c>
      <c r="D137" s="194" t="s">
        <v>298</v>
      </c>
      <c r="E137" s="194" t="s">
        <v>179</v>
      </c>
      <c r="F137" s="197"/>
      <c r="G137" s="198"/>
      <c r="H137" s="198"/>
      <c r="I137" s="198"/>
      <c r="J137" s="199"/>
      <c r="K137" s="200"/>
      <c r="L137" s="201"/>
      <c r="N137" s="278" t="s">
        <v>601</v>
      </c>
      <c r="O137" s="279"/>
      <c r="P137" s="280">
        <v>73</v>
      </c>
      <c r="Q137" s="281">
        <v>0</v>
      </c>
      <c r="R137" s="281">
        <v>73</v>
      </c>
      <c r="S137" s="282">
        <v>0</v>
      </c>
      <c r="T137" s="283">
        <v>28.55022805146475</v>
      </c>
      <c r="U137" s="284">
        <v>0.26233766233766231</v>
      </c>
      <c r="V137" s="285">
        <v>5.3959999999999999</v>
      </c>
      <c r="W137" s="285"/>
      <c r="X137" s="285">
        <v>134</v>
      </c>
    </row>
    <row r="138" spans="1:24">
      <c r="A138" s="194">
        <v>135</v>
      </c>
      <c r="B138" s="194" t="s">
        <v>602</v>
      </c>
      <c r="C138" s="194">
        <v>29189</v>
      </c>
      <c r="D138" s="194" t="s">
        <v>298</v>
      </c>
      <c r="E138" s="194" t="s">
        <v>179</v>
      </c>
      <c r="F138" s="197">
        <f t="shared" ref="F138:L138" si="84">O78</f>
        <v>0</v>
      </c>
      <c r="G138" s="198">
        <f t="shared" si="84"/>
        <v>70</v>
      </c>
      <c r="H138" s="198">
        <f t="shared" si="84"/>
        <v>38</v>
      </c>
      <c r="I138" s="198">
        <f t="shared" si="84"/>
        <v>71</v>
      </c>
      <c r="J138" s="199">
        <f t="shared" si="84"/>
        <v>34</v>
      </c>
      <c r="K138" s="200">
        <f t="shared" si="84"/>
        <v>39.165090999099291</v>
      </c>
      <c r="L138" s="201">
        <f t="shared" si="84"/>
        <v>0.24730127576054955</v>
      </c>
      <c r="N138" s="278" t="s">
        <v>603</v>
      </c>
      <c r="O138" s="279">
        <v>7.3937588207621141E-2</v>
      </c>
      <c r="P138" s="280">
        <v>70</v>
      </c>
      <c r="Q138" s="281">
        <v>34.5</v>
      </c>
      <c r="R138" s="281">
        <v>72</v>
      </c>
      <c r="S138" s="282">
        <v>33</v>
      </c>
      <c r="T138" s="283">
        <v>33.602151604771642</v>
      </c>
      <c r="U138" s="284">
        <v>0.21691643383286766</v>
      </c>
      <c r="V138" s="285">
        <v>9.2490000000000006</v>
      </c>
      <c r="W138" s="285"/>
      <c r="X138" s="285">
        <v>135</v>
      </c>
    </row>
    <row r="139" spans="1:24">
      <c r="A139" s="194">
        <v>136</v>
      </c>
      <c r="B139" s="194" t="s">
        <v>604</v>
      </c>
      <c r="C139" s="194">
        <v>29188</v>
      </c>
      <c r="D139" s="194" t="s">
        <v>298</v>
      </c>
      <c r="E139" s="194" t="s">
        <v>180</v>
      </c>
      <c r="F139" s="197"/>
      <c r="G139" s="198"/>
      <c r="H139" s="198"/>
      <c r="I139" s="198"/>
      <c r="J139" s="199"/>
      <c r="K139" s="200"/>
      <c r="L139" s="201"/>
      <c r="N139" s="207" t="s">
        <v>605</v>
      </c>
      <c r="O139" s="208"/>
      <c r="P139" s="209">
        <v>63</v>
      </c>
      <c r="Q139" s="210">
        <v>63</v>
      </c>
      <c r="R139" s="210">
        <v>73</v>
      </c>
      <c r="S139" s="211">
        <v>73</v>
      </c>
      <c r="T139" s="212">
        <v>20.783333333333335</v>
      </c>
      <c r="U139" s="213">
        <v>0.21572413793103448</v>
      </c>
      <c r="V139" s="270">
        <v>45.488</v>
      </c>
      <c r="W139" s="270"/>
      <c r="X139" s="270">
        <v>136</v>
      </c>
    </row>
    <row r="140" spans="1:24" ht="15.6">
      <c r="A140" s="194">
        <v>137</v>
      </c>
      <c r="B140" s="194" t="s">
        <v>606</v>
      </c>
      <c r="C140" s="194">
        <v>29189</v>
      </c>
      <c r="D140" s="194" t="s">
        <v>298</v>
      </c>
      <c r="E140" s="194" t="s">
        <v>179</v>
      </c>
      <c r="F140" s="197">
        <f t="shared" ref="F140:K142" si="85">O79</f>
        <v>0</v>
      </c>
      <c r="G140" s="198">
        <f t="shared" si="85"/>
        <v>75</v>
      </c>
      <c r="H140" s="198">
        <f t="shared" si="85"/>
        <v>40</v>
      </c>
      <c r="I140" s="198">
        <f t="shared" si="85"/>
        <v>80</v>
      </c>
      <c r="J140" s="199">
        <f t="shared" si="85"/>
        <v>37</v>
      </c>
      <c r="K140" s="200" t="str">
        <f t="shared" si="85"/>
        <v/>
      </c>
      <c r="L140" s="268">
        <f>[6]Sheet2!I11</f>
        <v>0.22800028617798151</v>
      </c>
      <c r="N140" s="207" t="s">
        <v>607</v>
      </c>
      <c r="O140" s="208"/>
      <c r="P140" s="209">
        <v>72</v>
      </c>
      <c r="Q140" s="210">
        <v>40</v>
      </c>
      <c r="R140" s="210">
        <v>72</v>
      </c>
      <c r="S140" s="211">
        <v>40</v>
      </c>
      <c r="T140" s="212" t="s">
        <v>353</v>
      </c>
      <c r="U140" s="213">
        <v>0.2803927933776984</v>
      </c>
      <c r="V140" s="270">
        <v>8.8670000000000009</v>
      </c>
      <c r="W140" s="270"/>
      <c r="X140" s="270">
        <v>137</v>
      </c>
    </row>
    <row r="141" spans="1:24">
      <c r="A141" s="194">
        <v>138</v>
      </c>
      <c r="B141" s="194" t="s">
        <v>608</v>
      </c>
      <c r="C141" s="194">
        <v>29189</v>
      </c>
      <c r="D141" s="194" t="s">
        <v>298</v>
      </c>
      <c r="E141" s="194" t="s">
        <v>179</v>
      </c>
      <c r="F141" s="197">
        <f t="shared" si="85"/>
        <v>0</v>
      </c>
      <c r="G141" s="198">
        <f t="shared" si="85"/>
        <v>71</v>
      </c>
      <c r="H141" s="198">
        <f t="shared" si="85"/>
        <v>42</v>
      </c>
      <c r="I141" s="198">
        <f t="shared" si="85"/>
        <v>77</v>
      </c>
      <c r="J141" s="199">
        <f t="shared" si="85"/>
        <v>40</v>
      </c>
      <c r="K141" s="200" t="str">
        <f t="shared" si="85"/>
        <v/>
      </c>
      <c r="L141" s="201">
        <f>U80</f>
        <v>0.22894129556392462</v>
      </c>
      <c r="N141" s="207" t="s">
        <v>609</v>
      </c>
      <c r="O141" s="208">
        <v>9.4308389379192305E-3</v>
      </c>
      <c r="P141" s="209">
        <v>67</v>
      </c>
      <c r="Q141" s="210">
        <v>42</v>
      </c>
      <c r="R141" s="210">
        <v>81</v>
      </c>
      <c r="S141" s="211">
        <v>34</v>
      </c>
      <c r="T141" s="212">
        <v>32.415217939027464</v>
      </c>
      <c r="U141" s="213">
        <v>0.3305003819709702</v>
      </c>
      <c r="V141" s="270">
        <v>7.0110000000000001</v>
      </c>
      <c r="W141" s="270"/>
      <c r="X141" s="270">
        <v>138</v>
      </c>
    </row>
    <row r="142" spans="1:24">
      <c r="A142" s="194">
        <v>139</v>
      </c>
      <c r="B142" s="194" t="s">
        <v>499</v>
      </c>
      <c r="C142" s="194">
        <v>29189</v>
      </c>
      <c r="D142" s="194" t="s">
        <v>298</v>
      </c>
      <c r="E142" s="194" t="s">
        <v>179</v>
      </c>
      <c r="F142" s="197">
        <f t="shared" si="85"/>
        <v>0</v>
      </c>
      <c r="G142" s="198">
        <f t="shared" si="85"/>
        <v>73</v>
      </c>
      <c r="H142" s="198">
        <f t="shared" si="85"/>
        <v>42</v>
      </c>
      <c r="I142" s="198">
        <f t="shared" si="85"/>
        <v>73</v>
      </c>
      <c r="J142" s="199">
        <f t="shared" si="85"/>
        <v>38</v>
      </c>
      <c r="K142" s="200">
        <f t="shared" si="85"/>
        <v>29.801433962264152</v>
      </c>
      <c r="L142" s="201">
        <f>U81</f>
        <v>0.26657954916693893</v>
      </c>
      <c r="N142" s="207" t="s">
        <v>610</v>
      </c>
      <c r="O142" s="208"/>
      <c r="P142" s="209">
        <v>71</v>
      </c>
      <c r="Q142" s="210">
        <v>0</v>
      </c>
      <c r="R142" s="210">
        <v>79</v>
      </c>
      <c r="S142" s="211">
        <v>0</v>
      </c>
      <c r="T142" s="212" t="s">
        <v>353</v>
      </c>
      <c r="U142" s="213"/>
      <c r="V142" s="270" t="s">
        <v>353</v>
      </c>
      <c r="W142" s="270"/>
      <c r="X142" s="270">
        <v>139</v>
      </c>
    </row>
    <row r="143" spans="1:24">
      <c r="A143" s="194">
        <v>140</v>
      </c>
      <c r="B143" s="194" t="s">
        <v>611</v>
      </c>
      <c r="C143" s="194">
        <v>29189</v>
      </c>
      <c r="D143" s="194" t="s">
        <v>298</v>
      </c>
      <c r="E143" s="194" t="s">
        <v>179</v>
      </c>
      <c r="F143" s="197"/>
      <c r="G143" s="198"/>
      <c r="H143" s="198"/>
      <c r="I143" s="198"/>
      <c r="J143" s="199"/>
      <c r="K143" s="200"/>
      <c r="L143" s="201"/>
      <c r="N143" s="207" t="s">
        <v>612</v>
      </c>
      <c r="O143" s="208"/>
      <c r="P143" s="209">
        <v>70</v>
      </c>
      <c r="Q143" s="210">
        <v>41</v>
      </c>
      <c r="R143" s="210">
        <v>70</v>
      </c>
      <c r="S143" s="211">
        <v>41</v>
      </c>
      <c r="T143" s="212" t="s">
        <v>353</v>
      </c>
      <c r="U143" s="213">
        <v>0.31760591573840757</v>
      </c>
      <c r="V143" s="270">
        <v>5.7953000000000001</v>
      </c>
      <c r="W143" s="270"/>
      <c r="X143" s="270">
        <v>140</v>
      </c>
    </row>
    <row r="144" spans="1:24">
      <c r="A144" s="194">
        <v>141</v>
      </c>
      <c r="B144" s="194" t="s">
        <v>613</v>
      </c>
      <c r="C144" s="194">
        <v>29189</v>
      </c>
      <c r="D144" s="194" t="s">
        <v>298</v>
      </c>
      <c r="E144" s="194" t="s">
        <v>179</v>
      </c>
      <c r="F144" s="197">
        <f t="shared" ref="F144:L147" si="86">O82</f>
        <v>7.1261491595495843E-2</v>
      </c>
      <c r="G144" s="198">
        <f t="shared" si="86"/>
        <v>68</v>
      </c>
      <c r="H144" s="198">
        <f t="shared" si="86"/>
        <v>43</v>
      </c>
      <c r="I144" s="198">
        <f t="shared" si="86"/>
        <v>72</v>
      </c>
      <c r="J144" s="199">
        <f t="shared" si="86"/>
        <v>40</v>
      </c>
      <c r="K144" s="200">
        <f t="shared" si="86"/>
        <v>30.647035126791668</v>
      </c>
      <c r="L144" s="201">
        <f t="shared" si="86"/>
        <v>0.28758859017161598</v>
      </c>
      <c r="N144" s="207" t="s">
        <v>614</v>
      </c>
      <c r="O144" s="208"/>
      <c r="P144" s="209">
        <v>60</v>
      </c>
      <c r="Q144" s="210">
        <v>0</v>
      </c>
      <c r="R144" s="210">
        <v>80</v>
      </c>
      <c r="S144" s="211">
        <v>0</v>
      </c>
      <c r="T144" s="212" t="s">
        <v>353</v>
      </c>
      <c r="U144" s="213"/>
      <c r="V144" s="270" t="s">
        <v>353</v>
      </c>
      <c r="W144" s="270"/>
      <c r="X144" s="270">
        <v>141</v>
      </c>
    </row>
    <row r="145" spans="1:24" ht="15.6">
      <c r="A145" s="194">
        <v>142</v>
      </c>
      <c r="B145" s="194" t="s">
        <v>615</v>
      </c>
      <c r="C145" s="194">
        <v>29188</v>
      </c>
      <c r="D145" s="194" t="s">
        <v>298</v>
      </c>
      <c r="E145" s="194" t="s">
        <v>180</v>
      </c>
      <c r="F145" s="197">
        <f t="shared" si="86"/>
        <v>0</v>
      </c>
      <c r="G145" s="198">
        <f t="shared" si="86"/>
        <v>78</v>
      </c>
      <c r="H145" s="198">
        <f t="shared" si="86"/>
        <v>0</v>
      </c>
      <c r="I145" s="198">
        <f t="shared" si="86"/>
        <v>78</v>
      </c>
      <c r="J145" s="199">
        <f t="shared" si="86"/>
        <v>0</v>
      </c>
      <c r="K145" s="200" t="str">
        <f t="shared" si="86"/>
        <v/>
      </c>
      <c r="L145" s="268">
        <f>[6]Sheet2!I11</f>
        <v>0.22800028617798151</v>
      </c>
      <c r="N145" s="207" t="s">
        <v>616</v>
      </c>
      <c r="O145" s="208">
        <v>7.2396076599719368E-3</v>
      </c>
      <c r="P145" s="209">
        <v>72</v>
      </c>
      <c r="Q145" s="210">
        <v>38</v>
      </c>
      <c r="R145" s="210">
        <v>76</v>
      </c>
      <c r="S145" s="211">
        <v>35</v>
      </c>
      <c r="T145" s="212">
        <v>34.726955023416103</v>
      </c>
      <c r="U145" s="213">
        <v>0.15658695901921843</v>
      </c>
      <c r="V145" s="270">
        <v>15.417</v>
      </c>
      <c r="W145" s="270"/>
      <c r="X145" s="270">
        <v>142</v>
      </c>
    </row>
    <row r="146" spans="1:24">
      <c r="A146" s="194">
        <v>143</v>
      </c>
      <c r="B146" s="194" t="s">
        <v>617</v>
      </c>
      <c r="C146" s="194">
        <v>29188</v>
      </c>
      <c r="D146" s="194" t="s">
        <v>298</v>
      </c>
      <c r="E146" s="194" t="s">
        <v>180</v>
      </c>
      <c r="F146" s="197">
        <f t="shared" si="86"/>
        <v>0</v>
      </c>
      <c r="G146" s="198">
        <f t="shared" si="86"/>
        <v>72</v>
      </c>
      <c r="H146" s="198">
        <f t="shared" si="86"/>
        <v>49.3</v>
      </c>
      <c r="I146" s="198">
        <f t="shared" si="86"/>
        <v>72</v>
      </c>
      <c r="J146" s="199">
        <f t="shared" si="86"/>
        <v>43.7</v>
      </c>
      <c r="K146" s="200">
        <f t="shared" si="86"/>
        <v>26.738828983587556</v>
      </c>
      <c r="L146" s="201">
        <f>U84</f>
        <v>0.22799820425097142</v>
      </c>
      <c r="N146" s="260" t="s">
        <v>618</v>
      </c>
      <c r="O146" s="261"/>
      <c r="P146" s="204">
        <v>71</v>
      </c>
      <c r="Q146" s="198">
        <v>46</v>
      </c>
      <c r="R146" s="198">
        <v>76</v>
      </c>
      <c r="S146" s="199">
        <v>40</v>
      </c>
      <c r="T146" s="200">
        <v>33.153323059986747</v>
      </c>
      <c r="U146" s="205">
        <v>0.20928852603192599</v>
      </c>
      <c r="V146" s="194">
        <v>149.24600000000001</v>
      </c>
      <c r="X146" s="194">
        <v>143</v>
      </c>
    </row>
    <row r="147" spans="1:24">
      <c r="A147" s="194">
        <v>144</v>
      </c>
      <c r="B147" s="194" t="s">
        <v>619</v>
      </c>
      <c r="C147" s="194">
        <v>29189</v>
      </c>
      <c r="D147" s="194" t="s">
        <v>298</v>
      </c>
      <c r="E147" s="194" t="s">
        <v>179</v>
      </c>
      <c r="F147" s="197">
        <f t="shared" si="86"/>
        <v>1.2080536912751677E-2</v>
      </c>
      <c r="G147" s="198">
        <f t="shared" si="86"/>
        <v>65</v>
      </c>
      <c r="H147" s="198">
        <f t="shared" si="86"/>
        <v>43</v>
      </c>
      <c r="I147" s="198">
        <f t="shared" si="86"/>
        <v>75</v>
      </c>
      <c r="J147" s="199">
        <f t="shared" si="86"/>
        <v>38</v>
      </c>
      <c r="K147" s="200">
        <f t="shared" si="86"/>
        <v>33.747721896932802</v>
      </c>
      <c r="L147" s="201">
        <f>U85</f>
        <v>0.3286808300395257</v>
      </c>
      <c r="N147" s="207" t="s">
        <v>620</v>
      </c>
      <c r="O147" s="208"/>
      <c r="P147" s="209">
        <v>74</v>
      </c>
      <c r="Q147" s="210">
        <v>40</v>
      </c>
      <c r="R147" s="210">
        <v>74</v>
      </c>
      <c r="S147" s="211">
        <v>38</v>
      </c>
      <c r="T147" s="212">
        <v>36.844128774010883</v>
      </c>
      <c r="U147" s="213">
        <v>0.2188596691126202</v>
      </c>
      <c r="V147" s="270">
        <v>34.277999999999999</v>
      </c>
      <c r="W147" s="270"/>
      <c r="X147" s="270">
        <v>144</v>
      </c>
    </row>
    <row r="148" spans="1:24">
      <c r="A148" s="194">
        <v>145</v>
      </c>
      <c r="B148" s="194" t="s">
        <v>621</v>
      </c>
      <c r="C148" s="194">
        <v>29189</v>
      </c>
      <c r="D148" s="194" t="s">
        <v>298</v>
      </c>
      <c r="E148" s="194" t="s">
        <v>179</v>
      </c>
      <c r="F148" s="197"/>
      <c r="G148" s="198"/>
      <c r="H148" s="198"/>
      <c r="I148" s="198"/>
      <c r="J148" s="199"/>
      <c r="K148" s="200"/>
      <c r="L148" s="201"/>
      <c r="N148" s="207" t="s">
        <v>622</v>
      </c>
      <c r="O148" s="208"/>
      <c r="P148" s="209">
        <v>73</v>
      </c>
      <c r="Q148" s="210">
        <v>41</v>
      </c>
      <c r="R148" s="210">
        <v>75</v>
      </c>
      <c r="S148" s="211">
        <v>40</v>
      </c>
      <c r="T148" s="212">
        <v>3.5520143126997965</v>
      </c>
      <c r="U148" s="213">
        <v>0.27656720684271863</v>
      </c>
      <c r="V148" s="270">
        <v>32.901000000000003</v>
      </c>
      <c r="W148" s="270"/>
      <c r="X148" s="270">
        <v>145</v>
      </c>
    </row>
    <row r="149" spans="1:24">
      <c r="A149" s="194">
        <v>146</v>
      </c>
      <c r="B149" s="194" t="s">
        <v>623</v>
      </c>
      <c r="C149" s="194">
        <v>29189</v>
      </c>
      <c r="D149" s="194" t="s">
        <v>298</v>
      </c>
      <c r="E149" s="194" t="s">
        <v>179</v>
      </c>
      <c r="F149" s="197"/>
      <c r="G149" s="198"/>
      <c r="H149" s="198"/>
      <c r="I149" s="198"/>
      <c r="J149" s="199"/>
      <c r="K149" s="200"/>
      <c r="L149" s="201"/>
      <c r="N149" s="207" t="s">
        <v>624</v>
      </c>
      <c r="O149" s="208"/>
      <c r="P149" s="209">
        <v>67</v>
      </c>
      <c r="Q149" s="210">
        <v>67</v>
      </c>
      <c r="R149" s="210">
        <v>71</v>
      </c>
      <c r="S149" s="211">
        <v>71</v>
      </c>
      <c r="T149" s="212">
        <v>33.030288913026958</v>
      </c>
      <c r="U149" s="213">
        <v>0.26487182298263534</v>
      </c>
      <c r="V149" s="270">
        <v>11.497999999999999</v>
      </c>
      <c r="W149" s="270"/>
      <c r="X149" s="270">
        <v>146</v>
      </c>
    </row>
    <row r="150" spans="1:24">
      <c r="A150" s="194">
        <v>147</v>
      </c>
      <c r="B150" s="194" t="s">
        <v>506</v>
      </c>
      <c r="C150" s="194">
        <v>29188</v>
      </c>
      <c r="D150" s="194" t="s">
        <v>298</v>
      </c>
      <c r="E150" s="194" t="s">
        <v>180</v>
      </c>
      <c r="F150" s="197">
        <f t="shared" ref="F150:L150" si="87">O86</f>
        <v>3.2411973850212182E-2</v>
      </c>
      <c r="G150" s="198">
        <f t="shared" si="87"/>
        <v>70</v>
      </c>
      <c r="H150" s="198">
        <f t="shared" si="87"/>
        <v>45</v>
      </c>
      <c r="I150" s="198">
        <f t="shared" si="87"/>
        <v>80</v>
      </c>
      <c r="J150" s="199">
        <f t="shared" si="87"/>
        <v>40</v>
      </c>
      <c r="K150" s="200">
        <f t="shared" si="87"/>
        <v>31.777020942610172</v>
      </c>
      <c r="L150" s="201">
        <f t="shared" si="87"/>
        <v>0.26890616850789434</v>
      </c>
      <c r="N150" s="207" t="s">
        <v>625</v>
      </c>
      <c r="O150" s="208"/>
      <c r="P150" s="276">
        <v>75</v>
      </c>
      <c r="Q150" s="270">
        <v>53</v>
      </c>
      <c r="R150" s="270">
        <v>85</v>
      </c>
      <c r="S150" s="277">
        <v>47</v>
      </c>
      <c r="T150" s="212">
        <v>34.118186758900578</v>
      </c>
      <c r="U150" s="213">
        <v>0.19083493483106331</v>
      </c>
      <c r="V150" s="270">
        <v>173.892</v>
      </c>
      <c r="W150" s="270"/>
      <c r="X150" s="270">
        <v>147</v>
      </c>
    </row>
    <row r="151" spans="1:24">
      <c r="A151" s="194">
        <v>148</v>
      </c>
      <c r="B151" s="194" t="s">
        <v>626</v>
      </c>
      <c r="C151" s="194">
        <v>29189</v>
      </c>
      <c r="D151" s="194" t="s">
        <v>298</v>
      </c>
      <c r="E151" s="194" t="s">
        <v>179</v>
      </c>
      <c r="F151" s="197"/>
      <c r="G151" s="198"/>
      <c r="H151" s="198"/>
      <c r="I151" s="198"/>
      <c r="J151" s="199"/>
      <c r="K151" s="200"/>
      <c r="L151" s="201"/>
      <c r="N151" s="207" t="s">
        <v>627</v>
      </c>
      <c r="O151" s="208"/>
      <c r="P151" s="209">
        <v>68</v>
      </c>
      <c r="Q151" s="210">
        <v>40</v>
      </c>
      <c r="R151" s="210">
        <v>70</v>
      </c>
      <c r="S151" s="211">
        <v>37</v>
      </c>
      <c r="T151" s="212" t="s">
        <v>353</v>
      </c>
      <c r="U151" s="213">
        <v>0.23822738827421522</v>
      </c>
      <c r="V151" s="270">
        <v>18.789349999999999</v>
      </c>
      <c r="W151" s="270"/>
      <c r="X151" s="270">
        <v>148</v>
      </c>
    </row>
    <row r="152" spans="1:24">
      <c r="A152" s="194">
        <v>149</v>
      </c>
      <c r="B152" s="194" t="s">
        <v>628</v>
      </c>
      <c r="C152" s="194">
        <v>29189</v>
      </c>
      <c r="D152" s="194" t="s">
        <v>298</v>
      </c>
      <c r="E152" s="194" t="s">
        <v>180</v>
      </c>
      <c r="F152" s="197"/>
      <c r="G152" s="198"/>
      <c r="H152" s="198"/>
      <c r="I152" s="198"/>
      <c r="J152" s="199"/>
      <c r="K152" s="200"/>
      <c r="L152" s="201"/>
      <c r="N152" s="207" t="s">
        <v>629</v>
      </c>
      <c r="O152" s="208"/>
      <c r="P152" s="209">
        <v>75</v>
      </c>
      <c r="Q152" s="210">
        <v>52</v>
      </c>
      <c r="R152" s="210">
        <v>80</v>
      </c>
      <c r="S152" s="211">
        <v>45</v>
      </c>
      <c r="T152" s="212" t="s">
        <v>353</v>
      </c>
      <c r="U152" s="213">
        <v>0.25359712230215825</v>
      </c>
      <c r="V152" s="270">
        <v>16.184999999999999</v>
      </c>
      <c r="W152" s="270"/>
      <c r="X152" s="270">
        <v>149</v>
      </c>
    </row>
    <row r="153" spans="1:24">
      <c r="A153" s="194">
        <v>150</v>
      </c>
      <c r="B153" s="194" t="s">
        <v>630</v>
      </c>
      <c r="C153" s="194">
        <v>29189</v>
      </c>
      <c r="D153" s="194" t="s">
        <v>298</v>
      </c>
      <c r="E153" s="194" t="s">
        <v>179</v>
      </c>
      <c r="F153" s="197">
        <f t="shared" ref="F153:L157" si="88">O87</f>
        <v>0</v>
      </c>
      <c r="G153" s="198">
        <f t="shared" si="88"/>
        <v>68</v>
      </c>
      <c r="H153" s="198">
        <f t="shared" si="88"/>
        <v>47</v>
      </c>
      <c r="I153" s="198">
        <f t="shared" si="88"/>
        <v>75</v>
      </c>
      <c r="J153" s="199">
        <f t="shared" si="88"/>
        <v>37</v>
      </c>
      <c r="K153" s="200" t="str">
        <f t="shared" si="88"/>
        <v/>
      </c>
      <c r="L153" s="201">
        <f t="shared" si="88"/>
        <v>0.25414852895132867</v>
      </c>
      <c r="N153" s="207" t="s">
        <v>631</v>
      </c>
      <c r="O153" s="208"/>
      <c r="P153" s="209">
        <v>69.13</v>
      </c>
      <c r="Q153" s="210">
        <v>44.59</v>
      </c>
      <c r="R153" s="210">
        <v>73.069999999999993</v>
      </c>
      <c r="S153" s="211">
        <v>39.200000000000003</v>
      </c>
      <c r="T153" s="212"/>
      <c r="U153" s="213">
        <v>0.24214000347403161</v>
      </c>
      <c r="V153" s="270">
        <v>78.534000000000006</v>
      </c>
      <c r="W153" s="270"/>
      <c r="X153" s="270">
        <v>150</v>
      </c>
    </row>
    <row r="154" spans="1:24">
      <c r="A154" s="194">
        <v>151</v>
      </c>
      <c r="B154" s="194" t="s">
        <v>632</v>
      </c>
      <c r="C154" s="194">
        <v>29189</v>
      </c>
      <c r="D154" s="194" t="s">
        <v>298</v>
      </c>
      <c r="E154" s="194" t="s">
        <v>179</v>
      </c>
      <c r="F154" s="197">
        <f t="shared" si="88"/>
        <v>1.0352179986765679E-2</v>
      </c>
      <c r="G154" s="198">
        <f t="shared" si="88"/>
        <v>74</v>
      </c>
      <c r="H154" s="198">
        <f t="shared" si="88"/>
        <v>39</v>
      </c>
      <c r="I154" s="198">
        <f t="shared" si="88"/>
        <v>70</v>
      </c>
      <c r="J154" s="199">
        <f t="shared" si="88"/>
        <v>37</v>
      </c>
      <c r="K154" s="200">
        <f t="shared" si="88"/>
        <v>45.378171948085345</v>
      </c>
      <c r="L154" s="201">
        <f t="shared" si="88"/>
        <v>0.27424555355789659</v>
      </c>
      <c r="N154" s="207" t="s">
        <v>633</v>
      </c>
      <c r="O154" s="208">
        <v>3.2552457602759412E-2</v>
      </c>
      <c r="P154" s="209">
        <v>71.3</v>
      </c>
      <c r="Q154" s="210">
        <v>34.6</v>
      </c>
      <c r="R154" s="210">
        <v>69.5</v>
      </c>
      <c r="S154" s="211">
        <v>32.6</v>
      </c>
      <c r="T154" s="212">
        <v>35.553078526925404</v>
      </c>
      <c r="U154" s="213">
        <v>0.17525811483324669</v>
      </c>
      <c r="V154" s="270">
        <v>22.207000000000001</v>
      </c>
      <c r="W154" s="270"/>
      <c r="X154" s="270">
        <v>151</v>
      </c>
    </row>
    <row r="155" spans="1:24">
      <c r="A155" s="194">
        <v>152</v>
      </c>
      <c r="B155" s="194" t="s">
        <v>634</v>
      </c>
      <c r="C155" s="194">
        <v>29189</v>
      </c>
      <c r="D155" s="194" t="s">
        <v>298</v>
      </c>
      <c r="E155" s="194" t="s">
        <v>179</v>
      </c>
      <c r="F155" s="197">
        <f t="shared" si="88"/>
        <v>0</v>
      </c>
      <c r="G155" s="198">
        <f t="shared" si="88"/>
        <v>75</v>
      </c>
      <c r="H155" s="198">
        <f t="shared" si="88"/>
        <v>42</v>
      </c>
      <c r="I155" s="198">
        <f t="shared" si="88"/>
        <v>80</v>
      </c>
      <c r="J155" s="199">
        <f t="shared" si="88"/>
        <v>37</v>
      </c>
      <c r="K155" s="200" t="str">
        <f t="shared" si="88"/>
        <v/>
      </c>
      <c r="L155" s="201">
        <f t="shared" si="88"/>
        <v>0.27379140817043196</v>
      </c>
      <c r="N155" s="207" t="s">
        <v>635</v>
      </c>
      <c r="O155" s="208"/>
      <c r="P155" s="209">
        <v>70</v>
      </c>
      <c r="Q155" s="210">
        <v>40</v>
      </c>
      <c r="R155" s="210">
        <v>74</v>
      </c>
      <c r="S155" s="211">
        <v>36</v>
      </c>
      <c r="T155" s="212">
        <v>30.217456453888268</v>
      </c>
      <c r="U155" s="213">
        <v>0.24838776783856875</v>
      </c>
      <c r="V155" s="270">
        <v>7.226</v>
      </c>
      <c r="W155" s="270"/>
      <c r="X155" s="270">
        <v>152</v>
      </c>
    </row>
    <row r="156" spans="1:24">
      <c r="A156" s="194">
        <v>153</v>
      </c>
      <c r="B156" s="194" t="s">
        <v>636</v>
      </c>
      <c r="C156" s="194">
        <v>29189</v>
      </c>
      <c r="D156" s="194" t="s">
        <v>322</v>
      </c>
      <c r="E156" s="194" t="s">
        <v>179</v>
      </c>
      <c r="F156" s="197">
        <f t="shared" si="88"/>
        <v>0</v>
      </c>
      <c r="G156" s="198">
        <f t="shared" si="88"/>
        <v>75</v>
      </c>
      <c r="H156" s="198">
        <f t="shared" si="88"/>
        <v>42</v>
      </c>
      <c r="I156" s="198">
        <f t="shared" si="88"/>
        <v>80</v>
      </c>
      <c r="J156" s="199">
        <f t="shared" si="88"/>
        <v>42</v>
      </c>
      <c r="K156" s="200" t="str">
        <f t="shared" si="88"/>
        <v/>
      </c>
      <c r="L156" s="201">
        <f t="shared" si="88"/>
        <v>0.19338545966684473</v>
      </c>
      <c r="N156" s="207" t="s">
        <v>637</v>
      </c>
      <c r="O156" s="208"/>
      <c r="P156" s="209">
        <v>65</v>
      </c>
      <c r="Q156" s="210">
        <v>40</v>
      </c>
      <c r="R156" s="210">
        <v>70</v>
      </c>
      <c r="S156" s="211">
        <v>35</v>
      </c>
      <c r="T156" s="212">
        <v>32.20957264957265</v>
      </c>
      <c r="U156" s="213">
        <v>0.24167047010497489</v>
      </c>
      <c r="V156" s="270">
        <v>9.9689999999999994</v>
      </c>
      <c r="W156" s="270"/>
      <c r="X156" s="270">
        <v>153</v>
      </c>
    </row>
    <row r="157" spans="1:24">
      <c r="A157" s="194">
        <v>154</v>
      </c>
      <c r="B157" s="194" t="s">
        <v>638</v>
      </c>
      <c r="C157" s="194">
        <v>29189</v>
      </c>
      <c r="D157" s="194" t="s">
        <v>298</v>
      </c>
      <c r="E157" s="194" t="s">
        <v>179</v>
      </c>
      <c r="F157" s="197">
        <f t="shared" si="88"/>
        <v>0</v>
      </c>
      <c r="G157" s="198">
        <f t="shared" si="88"/>
        <v>68</v>
      </c>
      <c r="H157" s="198">
        <f t="shared" si="88"/>
        <v>45</v>
      </c>
      <c r="I157" s="198">
        <f t="shared" si="88"/>
        <v>76</v>
      </c>
      <c r="J157" s="199">
        <f t="shared" si="88"/>
        <v>41</v>
      </c>
      <c r="K157" s="200">
        <f t="shared" si="88"/>
        <v>33.24808408180693</v>
      </c>
      <c r="L157" s="201">
        <f t="shared" si="88"/>
        <v>0.19381967805610387</v>
      </c>
      <c r="N157" s="207" t="s">
        <v>639</v>
      </c>
      <c r="O157" s="208"/>
      <c r="P157" s="209">
        <v>70</v>
      </c>
      <c r="Q157" s="210">
        <v>40</v>
      </c>
      <c r="R157" s="210">
        <v>77</v>
      </c>
      <c r="S157" s="211">
        <v>36</v>
      </c>
      <c r="T157" s="212"/>
      <c r="U157" s="213">
        <v>0.24604347931460702</v>
      </c>
      <c r="V157" s="270">
        <v>31.109000000000002</v>
      </c>
      <c r="W157" s="270"/>
      <c r="X157" s="270">
        <v>154</v>
      </c>
    </row>
    <row r="158" spans="1:24">
      <c r="A158" s="194">
        <v>155</v>
      </c>
      <c r="B158" s="194" t="s">
        <v>640</v>
      </c>
      <c r="C158" s="194">
        <v>19501</v>
      </c>
      <c r="D158" s="194" t="s">
        <v>322</v>
      </c>
      <c r="E158" s="194" t="s">
        <v>180</v>
      </c>
      <c r="F158" s="197"/>
      <c r="G158" s="198"/>
      <c r="H158" s="198"/>
      <c r="I158" s="198"/>
      <c r="J158" s="199"/>
      <c r="K158" s="200"/>
      <c r="L158" s="201"/>
      <c r="N158" s="207" t="s">
        <v>641</v>
      </c>
      <c r="O158" s="208"/>
      <c r="P158" s="209">
        <v>75</v>
      </c>
      <c r="Q158" s="210">
        <v>38</v>
      </c>
      <c r="R158" s="210">
        <v>84</v>
      </c>
      <c r="S158" s="211">
        <v>40</v>
      </c>
      <c r="T158" s="212" t="s">
        <v>353</v>
      </c>
      <c r="U158" s="213">
        <v>0.30186201957507758</v>
      </c>
      <c r="V158" s="270">
        <v>5.8490000000000002</v>
      </c>
      <c r="W158" s="270"/>
      <c r="X158" s="270">
        <v>155</v>
      </c>
    </row>
    <row r="159" spans="1:24">
      <c r="A159" s="194">
        <v>156</v>
      </c>
      <c r="B159" s="194" t="s">
        <v>640</v>
      </c>
      <c r="C159" s="194">
        <v>29189</v>
      </c>
      <c r="D159" s="194" t="s">
        <v>298</v>
      </c>
      <c r="E159" s="194" t="s">
        <v>180</v>
      </c>
      <c r="F159" s="197"/>
      <c r="G159" s="198"/>
      <c r="H159" s="198"/>
      <c r="I159" s="198"/>
      <c r="J159" s="199"/>
      <c r="K159" s="200"/>
      <c r="L159" s="201"/>
      <c r="N159" s="207" t="s">
        <v>642</v>
      </c>
      <c r="O159" s="208"/>
      <c r="P159" s="209">
        <v>75</v>
      </c>
      <c r="Q159" s="210">
        <v>0</v>
      </c>
      <c r="R159" s="210">
        <v>80</v>
      </c>
      <c r="S159" s="211">
        <v>0</v>
      </c>
      <c r="T159" s="212" t="s">
        <v>353</v>
      </c>
      <c r="U159" s="213">
        <v>0.23113988857099835</v>
      </c>
      <c r="V159" s="270">
        <v>15.318</v>
      </c>
      <c r="W159" s="270"/>
      <c r="X159" s="270">
        <v>156</v>
      </c>
    </row>
    <row r="160" spans="1:24">
      <c r="A160" s="194">
        <v>157</v>
      </c>
      <c r="B160" s="194" t="s">
        <v>640</v>
      </c>
      <c r="C160" s="194">
        <v>29189</v>
      </c>
      <c r="D160" s="194" t="s">
        <v>298</v>
      </c>
      <c r="E160" s="194" t="s">
        <v>179</v>
      </c>
      <c r="F160" s="197"/>
      <c r="G160" s="198"/>
      <c r="H160" s="198"/>
      <c r="I160" s="198"/>
      <c r="J160" s="199"/>
      <c r="K160" s="200"/>
      <c r="L160" s="201"/>
      <c r="N160" s="207" t="s">
        <v>643</v>
      </c>
      <c r="O160" s="208"/>
      <c r="P160" s="209">
        <v>74</v>
      </c>
      <c r="Q160" s="210">
        <v>42</v>
      </c>
      <c r="R160" s="210">
        <v>77</v>
      </c>
      <c r="S160" s="211">
        <v>40</v>
      </c>
      <c r="T160" s="212">
        <v>29.494048140043763</v>
      </c>
      <c r="U160" s="213">
        <v>0.47068206469725005</v>
      </c>
      <c r="V160" s="270">
        <v>8.2959999999999994</v>
      </c>
      <c r="W160" s="270"/>
      <c r="X160" s="270">
        <v>157</v>
      </c>
    </row>
    <row r="161" spans="1:24">
      <c r="A161" s="194">
        <v>158</v>
      </c>
      <c r="B161" s="194" t="s">
        <v>644</v>
      </c>
      <c r="C161" s="194">
        <v>29189</v>
      </c>
      <c r="D161" s="194" t="s">
        <v>298</v>
      </c>
      <c r="E161" s="194" t="s">
        <v>179</v>
      </c>
      <c r="F161" s="197">
        <f t="shared" ref="F161:L161" si="89">O92</f>
        <v>0</v>
      </c>
      <c r="G161" s="198">
        <f t="shared" si="89"/>
        <v>72.900000000000006</v>
      </c>
      <c r="H161" s="198">
        <f t="shared" si="89"/>
        <v>40.200000000000003</v>
      </c>
      <c r="I161" s="198">
        <f t="shared" si="89"/>
        <v>80.099999999999994</v>
      </c>
      <c r="J161" s="199">
        <f t="shared" si="89"/>
        <v>49.7</v>
      </c>
      <c r="K161" s="200">
        <f t="shared" si="89"/>
        <v>40.717182043157479</v>
      </c>
      <c r="L161" s="201">
        <f t="shared" si="89"/>
        <v>0.21341618305097992</v>
      </c>
      <c r="N161" s="207" t="s">
        <v>645</v>
      </c>
      <c r="O161" s="208"/>
      <c r="P161" s="209">
        <v>69</v>
      </c>
      <c r="Q161" s="210">
        <v>69</v>
      </c>
      <c r="R161" s="210">
        <v>75</v>
      </c>
      <c r="S161" s="211">
        <v>75</v>
      </c>
      <c r="T161" s="212" t="s">
        <v>353</v>
      </c>
      <c r="U161" s="213"/>
      <c r="V161" s="270" t="s">
        <v>353</v>
      </c>
      <c r="W161" s="270"/>
      <c r="X161" s="270">
        <v>158</v>
      </c>
    </row>
    <row r="162" spans="1:24">
      <c r="A162" s="194">
        <v>159</v>
      </c>
      <c r="B162" s="194" t="s">
        <v>646</v>
      </c>
      <c r="C162" s="194">
        <v>29188</v>
      </c>
      <c r="D162" s="194" t="s">
        <v>298</v>
      </c>
      <c r="E162" s="194" t="s">
        <v>180</v>
      </c>
      <c r="F162" s="197"/>
      <c r="G162" s="198"/>
      <c r="H162" s="198"/>
      <c r="I162" s="198"/>
      <c r="J162" s="199"/>
      <c r="K162" s="200"/>
      <c r="L162" s="201"/>
      <c r="N162" s="260" t="s">
        <v>647</v>
      </c>
      <c r="O162" s="261">
        <v>6.3045178780834099E-2</v>
      </c>
      <c r="P162" s="204">
        <v>68</v>
      </c>
      <c r="Q162" s="198">
        <v>39</v>
      </c>
      <c r="R162" s="198">
        <v>70</v>
      </c>
      <c r="S162" s="199">
        <v>37</v>
      </c>
      <c r="T162" s="200">
        <v>34.619867704569735</v>
      </c>
      <c r="U162" s="205">
        <v>0.18063503242656337</v>
      </c>
      <c r="V162" s="194">
        <v>55.843000000000004</v>
      </c>
      <c r="X162" s="194">
        <v>159</v>
      </c>
    </row>
    <row r="163" spans="1:24">
      <c r="A163" s="194">
        <v>160</v>
      </c>
      <c r="B163" s="194" t="s">
        <v>648</v>
      </c>
      <c r="C163" s="194">
        <v>55133</v>
      </c>
      <c r="D163" s="194" t="s">
        <v>322</v>
      </c>
      <c r="E163" s="194" t="s">
        <v>179</v>
      </c>
      <c r="F163" s="197">
        <f t="shared" ref="F163:L164" si="90">O94</f>
        <v>0</v>
      </c>
      <c r="G163" s="198">
        <f t="shared" si="90"/>
        <v>67</v>
      </c>
      <c r="H163" s="198">
        <f t="shared" si="90"/>
        <v>47</v>
      </c>
      <c r="I163" s="198">
        <f t="shared" si="90"/>
        <v>71</v>
      </c>
      <c r="J163" s="199">
        <f t="shared" si="90"/>
        <v>42</v>
      </c>
      <c r="K163" s="200">
        <f t="shared" si="90"/>
        <v>32.374826091609592</v>
      </c>
      <c r="L163" s="201">
        <f t="shared" si="90"/>
        <v>0.27105062099109822</v>
      </c>
      <c r="N163" s="207" t="s">
        <v>649</v>
      </c>
      <c r="O163" s="208"/>
      <c r="P163" s="209">
        <v>69</v>
      </c>
      <c r="Q163" s="210">
        <v>42</v>
      </c>
      <c r="R163" s="210">
        <v>79</v>
      </c>
      <c r="S163" s="211">
        <v>40</v>
      </c>
      <c r="T163" s="212">
        <v>31.922208718287816</v>
      </c>
      <c r="U163" s="213">
        <v>0.25570625535959229</v>
      </c>
      <c r="V163" s="270">
        <v>44.872800000000005</v>
      </c>
      <c r="W163" s="270"/>
      <c r="X163" s="270">
        <v>160</v>
      </c>
    </row>
    <row r="164" spans="1:24" ht="15.6">
      <c r="A164" s="194">
        <v>161</v>
      </c>
      <c r="B164" s="194" t="s">
        <v>650</v>
      </c>
      <c r="C164" s="194">
        <v>29189</v>
      </c>
      <c r="D164" s="194" t="s">
        <v>298</v>
      </c>
      <c r="E164" s="194" t="s">
        <v>179</v>
      </c>
      <c r="F164" s="197">
        <f t="shared" si="90"/>
        <v>0</v>
      </c>
      <c r="G164" s="198">
        <f t="shared" si="90"/>
        <v>71</v>
      </c>
      <c r="H164" s="198">
        <f t="shared" si="90"/>
        <v>41</v>
      </c>
      <c r="I164" s="198">
        <f t="shared" si="90"/>
        <v>73</v>
      </c>
      <c r="J164" s="199">
        <f t="shared" si="90"/>
        <v>38</v>
      </c>
      <c r="K164" s="200" t="str">
        <f t="shared" si="90"/>
        <v/>
      </c>
      <c r="L164" s="268">
        <f>[6]Sheet2!I11</f>
        <v>0.22800028617798151</v>
      </c>
      <c r="N164" s="207" t="s">
        <v>651</v>
      </c>
      <c r="O164" s="208">
        <v>6.5034355946966028E-3</v>
      </c>
      <c r="P164" s="209">
        <v>67</v>
      </c>
      <c r="Q164" s="210">
        <v>39</v>
      </c>
      <c r="R164" s="210">
        <v>67</v>
      </c>
      <c r="S164" s="211">
        <v>35</v>
      </c>
      <c r="T164" s="212" t="s">
        <v>353</v>
      </c>
      <c r="U164" s="213">
        <v>0.25355062440335874</v>
      </c>
      <c r="V164" s="270">
        <v>76.629000000000005</v>
      </c>
      <c r="W164" s="270"/>
      <c r="X164" s="270">
        <v>161</v>
      </c>
    </row>
    <row r="165" spans="1:24" ht="15.6">
      <c r="A165" s="194">
        <v>162</v>
      </c>
      <c r="B165" s="194" t="s">
        <v>652</v>
      </c>
      <c r="C165" s="194">
        <v>64502</v>
      </c>
      <c r="D165" s="194" t="s">
        <v>298</v>
      </c>
      <c r="E165" s="194" t="s">
        <v>180</v>
      </c>
      <c r="F165" s="197">
        <f t="shared" ref="F165:K168" si="91">O97</f>
        <v>0</v>
      </c>
      <c r="G165" s="198">
        <f t="shared" si="91"/>
        <v>75</v>
      </c>
      <c r="H165" s="198">
        <f t="shared" si="91"/>
        <v>0</v>
      </c>
      <c r="I165" s="198">
        <f t="shared" si="91"/>
        <v>90</v>
      </c>
      <c r="J165" s="199">
        <f t="shared" si="91"/>
        <v>0</v>
      </c>
      <c r="K165" s="200" t="str">
        <f t="shared" si="91"/>
        <v/>
      </c>
      <c r="L165" s="268">
        <f>[6]Sheet2!I11</f>
        <v>0.22800028617798151</v>
      </c>
      <c r="N165" s="207" t="s">
        <v>653</v>
      </c>
      <c r="O165" s="208"/>
      <c r="P165" s="209">
        <v>75</v>
      </c>
      <c r="Q165" s="210">
        <v>45</v>
      </c>
      <c r="R165" s="210">
        <v>85</v>
      </c>
      <c r="S165" s="211">
        <v>48</v>
      </c>
      <c r="T165" s="212"/>
      <c r="U165" s="213">
        <v>0.18813899613899615</v>
      </c>
      <c r="V165" s="270">
        <v>105.136</v>
      </c>
      <c r="W165" s="270"/>
      <c r="X165" s="270">
        <v>162</v>
      </c>
    </row>
    <row r="166" spans="1:24" ht="15.6">
      <c r="A166" s="194">
        <v>163</v>
      </c>
      <c r="B166" s="194" t="s">
        <v>654</v>
      </c>
      <c r="C166" s="194">
        <v>29189</v>
      </c>
      <c r="D166" s="194" t="s">
        <v>322</v>
      </c>
      <c r="E166" s="194" t="s">
        <v>179</v>
      </c>
      <c r="F166" s="197">
        <f t="shared" si="91"/>
        <v>0</v>
      </c>
      <c r="G166" s="198">
        <f t="shared" si="91"/>
        <v>66</v>
      </c>
      <c r="H166" s="198">
        <f t="shared" si="91"/>
        <v>38</v>
      </c>
      <c r="I166" s="198">
        <f t="shared" si="91"/>
        <v>80</v>
      </c>
      <c r="J166" s="199">
        <f t="shared" si="91"/>
        <v>36</v>
      </c>
      <c r="K166" s="200" t="str">
        <f t="shared" si="91"/>
        <v/>
      </c>
      <c r="L166" s="268">
        <f>[6]Sheet2!I10</f>
        <v>0.17374718282373314</v>
      </c>
      <c r="N166" s="207" t="s">
        <v>655</v>
      </c>
      <c r="O166" s="208"/>
      <c r="P166" s="209">
        <v>84</v>
      </c>
      <c r="Q166" s="210">
        <v>40</v>
      </c>
      <c r="R166" s="210">
        <v>82</v>
      </c>
      <c r="S166" s="211">
        <v>36</v>
      </c>
      <c r="T166" s="212" t="s">
        <v>353</v>
      </c>
      <c r="U166" s="213">
        <v>0.34889287851585876</v>
      </c>
      <c r="V166" s="270">
        <v>2.1760000000000002</v>
      </c>
      <c r="W166" s="270"/>
      <c r="X166" s="270">
        <v>163</v>
      </c>
    </row>
    <row r="167" spans="1:24" ht="15.6">
      <c r="A167" s="194">
        <v>164</v>
      </c>
      <c r="B167" s="194" t="s">
        <v>656</v>
      </c>
      <c r="C167" s="194">
        <v>29189</v>
      </c>
      <c r="D167" s="194" t="s">
        <v>298</v>
      </c>
      <c r="E167" s="194" t="s">
        <v>179</v>
      </c>
      <c r="F167" s="197">
        <f t="shared" si="91"/>
        <v>0</v>
      </c>
      <c r="G167" s="198">
        <f t="shared" si="91"/>
        <v>67</v>
      </c>
      <c r="H167" s="198">
        <f t="shared" si="91"/>
        <v>48</v>
      </c>
      <c r="I167" s="198">
        <f t="shared" si="91"/>
        <v>69</v>
      </c>
      <c r="J167" s="199">
        <f t="shared" si="91"/>
        <v>42</v>
      </c>
      <c r="K167" s="200">
        <f t="shared" si="91"/>
        <v>24.980858148348673</v>
      </c>
      <c r="L167" s="286">
        <f>U99</f>
        <v>0.1265196059700936</v>
      </c>
      <c r="N167" s="207" t="s">
        <v>657</v>
      </c>
      <c r="O167" s="208"/>
      <c r="P167" s="209">
        <v>76</v>
      </c>
      <c r="Q167" s="210">
        <v>48</v>
      </c>
      <c r="R167" s="210">
        <v>77</v>
      </c>
      <c r="S167" s="211">
        <v>46</v>
      </c>
      <c r="T167" s="212">
        <v>30.891617926391213</v>
      </c>
      <c r="U167" s="213">
        <v>0.19897859012715033</v>
      </c>
      <c r="V167" s="270">
        <v>342.709</v>
      </c>
      <c r="W167" s="270"/>
      <c r="X167" s="270">
        <v>164</v>
      </c>
    </row>
    <row r="168" spans="1:24">
      <c r="A168" s="194">
        <v>165</v>
      </c>
      <c r="B168" s="194" t="s">
        <v>658</v>
      </c>
      <c r="C168" s="194">
        <v>29189</v>
      </c>
      <c r="D168" s="194" t="s">
        <v>298</v>
      </c>
      <c r="E168" s="194" t="s">
        <v>179</v>
      </c>
      <c r="F168" s="197">
        <f t="shared" si="91"/>
        <v>3.4891220672580145E-2</v>
      </c>
      <c r="G168" s="198">
        <f t="shared" si="91"/>
        <v>69</v>
      </c>
      <c r="H168" s="198">
        <f t="shared" si="91"/>
        <v>39</v>
      </c>
      <c r="I168" s="198">
        <f t="shared" si="91"/>
        <v>70</v>
      </c>
      <c r="J168" s="199">
        <f t="shared" si="91"/>
        <v>35</v>
      </c>
      <c r="K168" s="200">
        <f t="shared" si="91"/>
        <v>30.593606605570255</v>
      </c>
      <c r="L168" s="201">
        <f>U100</f>
        <v>0.27331848232250644</v>
      </c>
      <c r="N168" s="260" t="s">
        <v>659</v>
      </c>
      <c r="O168" s="261"/>
      <c r="P168" s="204">
        <v>69</v>
      </c>
      <c r="Q168" s="198">
        <v>44</v>
      </c>
      <c r="R168" s="198">
        <v>69</v>
      </c>
      <c r="S168" s="199">
        <v>40</v>
      </c>
      <c r="T168" s="200">
        <v>27.059326758843259</v>
      </c>
      <c r="U168" s="205">
        <v>0.17438589911869493</v>
      </c>
      <c r="V168" s="194">
        <v>8.8059999999999992</v>
      </c>
      <c r="X168" s="194">
        <v>165</v>
      </c>
    </row>
    <row r="169" spans="1:24">
      <c r="A169" s="194">
        <v>166</v>
      </c>
      <c r="B169" s="194" t="s">
        <v>660</v>
      </c>
      <c r="C169" s="194">
        <v>29188</v>
      </c>
      <c r="D169" s="194" t="s">
        <v>298</v>
      </c>
      <c r="E169" s="194" t="s">
        <v>180</v>
      </c>
      <c r="F169" s="197"/>
      <c r="G169" s="198"/>
      <c r="H169" s="198"/>
      <c r="I169" s="198"/>
      <c r="J169" s="199"/>
      <c r="K169" s="200"/>
      <c r="L169" s="201"/>
      <c r="N169" s="260" t="s">
        <v>661</v>
      </c>
      <c r="O169" s="261"/>
      <c r="P169" s="204">
        <v>73</v>
      </c>
      <c r="Q169" s="198">
        <v>47</v>
      </c>
      <c r="R169" s="198">
        <v>75</v>
      </c>
      <c r="S169" s="199">
        <v>44</v>
      </c>
      <c r="T169" s="200">
        <v>29.46588670296757</v>
      </c>
      <c r="U169" s="205">
        <v>0.21280308596620132</v>
      </c>
      <c r="V169" s="194">
        <v>119.994</v>
      </c>
      <c r="X169" s="194">
        <v>166</v>
      </c>
    </row>
    <row r="170" spans="1:24">
      <c r="A170" s="194">
        <v>167</v>
      </c>
      <c r="B170" s="194" t="s">
        <v>662</v>
      </c>
      <c r="C170" s="194">
        <v>32264</v>
      </c>
      <c r="D170" s="194" t="s">
        <v>298</v>
      </c>
      <c r="E170" s="194" t="s">
        <v>179</v>
      </c>
      <c r="F170" s="197"/>
      <c r="G170" s="198"/>
      <c r="H170" s="198"/>
      <c r="I170" s="198"/>
      <c r="J170" s="199"/>
      <c r="K170" s="200"/>
      <c r="L170" s="201"/>
      <c r="N170" s="207" t="s">
        <v>663</v>
      </c>
      <c r="O170" s="208"/>
      <c r="P170" s="209">
        <v>66</v>
      </c>
      <c r="Q170" s="210">
        <v>0</v>
      </c>
      <c r="R170" s="210">
        <v>72</v>
      </c>
      <c r="S170" s="211">
        <v>0</v>
      </c>
      <c r="T170" s="212" t="s">
        <v>353</v>
      </c>
      <c r="U170" s="213">
        <v>0.22408497568466854</v>
      </c>
      <c r="V170" s="270">
        <v>42.441000000000003</v>
      </c>
      <c r="W170" s="270"/>
      <c r="X170" s="270">
        <v>167</v>
      </c>
    </row>
    <row r="171" spans="1:24">
      <c r="A171" s="194">
        <v>168</v>
      </c>
      <c r="B171" s="194" t="s">
        <v>664</v>
      </c>
      <c r="C171" s="194">
        <v>29188</v>
      </c>
      <c r="D171" s="194" t="s">
        <v>298</v>
      </c>
      <c r="E171" s="194" t="s">
        <v>180</v>
      </c>
      <c r="F171" s="197"/>
      <c r="G171" s="198"/>
      <c r="H171" s="198"/>
      <c r="I171" s="198"/>
      <c r="J171" s="199"/>
      <c r="K171" s="200"/>
      <c r="L171" s="201"/>
      <c r="N171" s="207" t="s">
        <v>665</v>
      </c>
      <c r="O171" s="208"/>
      <c r="P171" s="209">
        <v>70</v>
      </c>
      <c r="Q171" s="210">
        <v>38</v>
      </c>
      <c r="R171" s="210">
        <v>75</v>
      </c>
      <c r="S171" s="211">
        <v>38</v>
      </c>
      <c r="T171" s="212" t="s">
        <v>353</v>
      </c>
      <c r="U171" s="213">
        <v>0.31825006729629263</v>
      </c>
      <c r="V171" s="270">
        <v>5.9517110000000004</v>
      </c>
      <c r="W171" s="270"/>
      <c r="X171" s="270">
        <v>168</v>
      </c>
    </row>
    <row r="172" spans="1:24">
      <c r="A172" s="194">
        <v>169</v>
      </c>
      <c r="B172" s="194" t="s">
        <v>666</v>
      </c>
      <c r="C172" s="194">
        <v>29189</v>
      </c>
      <c r="D172" s="194" t="s">
        <v>298</v>
      </c>
      <c r="E172" s="194" t="s">
        <v>179</v>
      </c>
      <c r="F172" s="197">
        <f t="shared" ref="F172:L172" si="92">O101</f>
        <v>0</v>
      </c>
      <c r="G172" s="198">
        <f t="shared" si="92"/>
        <v>70</v>
      </c>
      <c r="H172" s="198">
        <f t="shared" si="92"/>
        <v>42</v>
      </c>
      <c r="I172" s="198">
        <f t="shared" si="92"/>
        <v>70</v>
      </c>
      <c r="J172" s="199">
        <f t="shared" si="92"/>
        <v>38</v>
      </c>
      <c r="K172" s="200" t="str">
        <f t="shared" si="92"/>
        <v/>
      </c>
      <c r="L172" s="201">
        <f t="shared" si="92"/>
        <v>0.23610619469026548</v>
      </c>
      <c r="N172" s="207" t="s">
        <v>667</v>
      </c>
      <c r="O172" s="208"/>
      <c r="P172" s="209">
        <v>70</v>
      </c>
      <c r="Q172" s="210">
        <v>40</v>
      </c>
      <c r="R172" s="210">
        <v>70</v>
      </c>
      <c r="S172" s="211">
        <v>40</v>
      </c>
      <c r="T172" s="212" t="s">
        <v>353</v>
      </c>
      <c r="U172" s="213">
        <v>0.27653055540081334</v>
      </c>
      <c r="V172" s="270">
        <v>12.987</v>
      </c>
      <c r="W172" s="270"/>
      <c r="X172" s="270">
        <v>169</v>
      </c>
    </row>
    <row r="173" spans="1:24">
      <c r="A173" s="194">
        <v>170</v>
      </c>
      <c r="B173" s="194" t="s">
        <v>668</v>
      </c>
      <c r="C173" s="194">
        <v>29188</v>
      </c>
      <c r="D173" s="194" t="s">
        <v>298</v>
      </c>
      <c r="E173" s="194" t="s">
        <v>180</v>
      </c>
      <c r="F173" s="197">
        <f t="shared" ref="F173:L173" si="93">O103</f>
        <v>0</v>
      </c>
      <c r="G173" s="198">
        <f t="shared" si="93"/>
        <v>72</v>
      </c>
      <c r="H173" s="198">
        <f t="shared" si="93"/>
        <v>45</v>
      </c>
      <c r="I173" s="198">
        <f t="shared" si="93"/>
        <v>80</v>
      </c>
      <c r="J173" s="199">
        <f t="shared" si="93"/>
        <v>42</v>
      </c>
      <c r="K173" s="200">
        <f t="shared" si="93"/>
        <v>0</v>
      </c>
      <c r="L173" s="201">
        <f t="shared" si="93"/>
        <v>0.28730906781643772</v>
      </c>
      <c r="N173" s="207" t="s">
        <v>669</v>
      </c>
      <c r="O173" s="208"/>
      <c r="P173" s="276">
        <v>68</v>
      </c>
      <c r="Q173" s="270">
        <v>43</v>
      </c>
      <c r="R173" s="270">
        <v>72</v>
      </c>
      <c r="S173" s="277">
        <v>39</v>
      </c>
      <c r="T173" s="212" t="s">
        <v>353</v>
      </c>
      <c r="U173" s="213">
        <v>0.4113171659533999</v>
      </c>
      <c r="V173" s="270">
        <v>3.714</v>
      </c>
      <c r="W173" s="270"/>
      <c r="X173" s="270">
        <v>170</v>
      </c>
    </row>
    <row r="174" spans="1:24">
      <c r="A174" s="194">
        <v>171</v>
      </c>
      <c r="B174" s="194" t="s">
        <v>670</v>
      </c>
      <c r="C174" s="194">
        <v>29189</v>
      </c>
      <c r="D174" s="194" t="s">
        <v>298</v>
      </c>
      <c r="E174" s="194" t="s">
        <v>179</v>
      </c>
      <c r="F174" s="197"/>
      <c r="G174" s="198"/>
      <c r="H174" s="198"/>
      <c r="I174" s="198"/>
      <c r="J174" s="199"/>
      <c r="K174" s="200"/>
      <c r="L174" s="201"/>
      <c r="N174" s="207" t="s">
        <v>671</v>
      </c>
      <c r="O174" s="208">
        <v>4.1460488828909882E-2</v>
      </c>
      <c r="P174" s="209">
        <v>75</v>
      </c>
      <c r="Q174" s="210">
        <v>52</v>
      </c>
      <c r="R174" s="210">
        <v>80</v>
      </c>
      <c r="S174" s="211">
        <v>45</v>
      </c>
      <c r="T174" s="212">
        <v>33.037664698547196</v>
      </c>
      <c r="U174" s="213">
        <v>0.28146265154477906</v>
      </c>
      <c r="V174" s="270">
        <v>18.373000000000001</v>
      </c>
      <c r="W174" s="270"/>
      <c r="X174" s="270">
        <v>171</v>
      </c>
    </row>
    <row r="175" spans="1:24">
      <c r="A175" s="194">
        <v>172</v>
      </c>
      <c r="B175" s="194" t="s">
        <v>672</v>
      </c>
      <c r="C175" s="194">
        <v>29189</v>
      </c>
      <c r="D175" s="194" t="s">
        <v>298</v>
      </c>
      <c r="E175" s="194" t="s">
        <v>179</v>
      </c>
      <c r="F175" s="197">
        <f t="shared" ref="F175:L177" si="94">O104</f>
        <v>0</v>
      </c>
      <c r="G175" s="198">
        <f t="shared" si="94"/>
        <v>74.3</v>
      </c>
      <c r="H175" s="198">
        <f t="shared" si="94"/>
        <v>37.5</v>
      </c>
      <c r="I175" s="198">
        <f t="shared" si="94"/>
        <v>75.5</v>
      </c>
      <c r="J175" s="199">
        <f t="shared" si="94"/>
        <v>34.5</v>
      </c>
      <c r="K175" s="200" t="str">
        <f t="shared" si="94"/>
        <v/>
      </c>
      <c r="L175" s="201">
        <f t="shared" si="94"/>
        <v>0.26546329054096318</v>
      </c>
      <c r="N175" s="207" t="s">
        <v>673</v>
      </c>
      <c r="O175" s="208"/>
      <c r="P175" s="209">
        <v>78</v>
      </c>
      <c r="Q175" s="210">
        <v>49</v>
      </c>
      <c r="R175" s="210">
        <v>86</v>
      </c>
      <c r="S175" s="211">
        <v>46</v>
      </c>
      <c r="T175" s="212">
        <v>28.562707285434296</v>
      </c>
      <c r="U175" s="213">
        <v>0.23777803861728974</v>
      </c>
      <c r="V175" s="270">
        <v>25.975000000000001</v>
      </c>
      <c r="W175" s="270"/>
      <c r="X175" s="270">
        <v>172</v>
      </c>
    </row>
    <row r="176" spans="1:24">
      <c r="A176" s="194">
        <v>173</v>
      </c>
      <c r="B176" s="194" t="s">
        <v>674</v>
      </c>
      <c r="C176" s="194">
        <v>29189</v>
      </c>
      <c r="D176" s="194" t="s">
        <v>298</v>
      </c>
      <c r="E176" s="194" t="s">
        <v>179</v>
      </c>
      <c r="F176" s="197">
        <f t="shared" si="94"/>
        <v>4.198931344086293E-2</v>
      </c>
      <c r="G176" s="198">
        <f t="shared" si="94"/>
        <v>70</v>
      </c>
      <c r="H176" s="198">
        <f t="shared" si="94"/>
        <v>40</v>
      </c>
      <c r="I176" s="198">
        <f t="shared" si="94"/>
        <v>80</v>
      </c>
      <c r="J176" s="199">
        <f t="shared" si="94"/>
        <v>39</v>
      </c>
      <c r="K176" s="200">
        <f t="shared" si="94"/>
        <v>31.889129498295652</v>
      </c>
      <c r="L176" s="201">
        <f t="shared" si="94"/>
        <v>0.31770808967621539</v>
      </c>
      <c r="N176" s="207" t="s">
        <v>675</v>
      </c>
      <c r="O176" s="208"/>
      <c r="P176" s="209">
        <v>77</v>
      </c>
      <c r="Q176" s="210">
        <v>39</v>
      </c>
      <c r="R176" s="210">
        <v>77</v>
      </c>
      <c r="S176" s="211">
        <v>39</v>
      </c>
      <c r="T176" s="212">
        <v>37.862868754626078</v>
      </c>
      <c r="U176" s="213">
        <v>4.7737212692701383E-2</v>
      </c>
      <c r="V176" s="270">
        <v>30.7</v>
      </c>
      <c r="W176" s="270"/>
      <c r="X176" s="270">
        <v>173</v>
      </c>
    </row>
    <row r="177" spans="1:24">
      <c r="A177" s="194">
        <v>174</v>
      </c>
      <c r="B177" s="194" t="s">
        <v>676</v>
      </c>
      <c r="C177" s="194">
        <v>29189</v>
      </c>
      <c r="D177" s="194" t="s">
        <v>322</v>
      </c>
      <c r="E177" s="194" t="s">
        <v>180</v>
      </c>
      <c r="F177" s="197">
        <f t="shared" si="94"/>
        <v>0</v>
      </c>
      <c r="G177" s="198">
        <f t="shared" si="94"/>
        <v>74</v>
      </c>
      <c r="H177" s="198">
        <f t="shared" si="94"/>
        <v>48</v>
      </c>
      <c r="I177" s="198">
        <f t="shared" si="94"/>
        <v>88</v>
      </c>
      <c r="J177" s="199">
        <f t="shared" si="94"/>
        <v>42</v>
      </c>
      <c r="K177" s="200">
        <f t="shared" si="94"/>
        <v>31.018432008135505</v>
      </c>
      <c r="L177" s="201">
        <f t="shared" si="94"/>
        <v>0.3725274241155998</v>
      </c>
      <c r="N177" s="207" t="s">
        <v>677</v>
      </c>
      <c r="O177" s="208"/>
      <c r="P177" s="209">
        <v>65</v>
      </c>
      <c r="Q177" s="210">
        <v>41</v>
      </c>
      <c r="R177" s="210">
        <v>75</v>
      </c>
      <c r="S177" s="211">
        <v>32</v>
      </c>
      <c r="T177" s="212" t="s">
        <v>353</v>
      </c>
      <c r="U177" s="213">
        <v>0.25466067349495247</v>
      </c>
      <c r="V177" s="270">
        <v>10.115</v>
      </c>
      <c r="W177" s="270"/>
      <c r="X177" s="270">
        <v>174</v>
      </c>
    </row>
    <row r="178" spans="1:24">
      <c r="A178" s="194">
        <v>175</v>
      </c>
      <c r="B178" s="194" t="s">
        <v>676</v>
      </c>
      <c r="C178" s="194">
        <v>29189</v>
      </c>
      <c r="D178" s="194" t="s">
        <v>298</v>
      </c>
      <c r="E178" s="194" t="s">
        <v>180</v>
      </c>
      <c r="F178" s="197">
        <f t="shared" ref="F178:L178" si="95">F177</f>
        <v>0</v>
      </c>
      <c r="G178" s="198">
        <f t="shared" si="95"/>
        <v>74</v>
      </c>
      <c r="H178" s="198">
        <f t="shared" si="95"/>
        <v>48</v>
      </c>
      <c r="I178" s="198">
        <f t="shared" si="95"/>
        <v>88</v>
      </c>
      <c r="J178" s="199">
        <f t="shared" si="95"/>
        <v>42</v>
      </c>
      <c r="K178" s="200">
        <f t="shared" si="95"/>
        <v>31.018432008135505</v>
      </c>
      <c r="L178" s="201">
        <f t="shared" si="95"/>
        <v>0.3725274241155998</v>
      </c>
      <c r="N178" s="207" t="s">
        <v>678</v>
      </c>
      <c r="O178" s="208"/>
      <c r="P178" s="209">
        <v>70.2</v>
      </c>
      <c r="Q178" s="210">
        <v>47.3</v>
      </c>
      <c r="R178" s="210">
        <v>75.900000000000006</v>
      </c>
      <c r="S178" s="211">
        <v>46.7</v>
      </c>
      <c r="T178" s="212">
        <v>26.803716840015852</v>
      </c>
      <c r="U178" s="213">
        <v>7.0796840732193278E-2</v>
      </c>
      <c r="V178" s="270">
        <v>129.648</v>
      </c>
      <c r="W178" s="270"/>
      <c r="X178" s="270">
        <v>175</v>
      </c>
    </row>
    <row r="179" spans="1:24">
      <c r="A179" s="194">
        <v>176</v>
      </c>
      <c r="B179" s="194" t="s">
        <v>679</v>
      </c>
      <c r="C179" s="194">
        <v>55606</v>
      </c>
      <c r="D179" s="194" t="s">
        <v>322</v>
      </c>
      <c r="E179" s="194" t="s">
        <v>180</v>
      </c>
      <c r="F179" s="197">
        <f t="shared" ref="F179:L179" si="96">O107</f>
        <v>0</v>
      </c>
      <c r="G179" s="198">
        <f t="shared" si="96"/>
        <v>80</v>
      </c>
      <c r="H179" s="198">
        <f t="shared" si="96"/>
        <v>45</v>
      </c>
      <c r="I179" s="198">
        <f t="shared" si="96"/>
        <v>85</v>
      </c>
      <c r="J179" s="199">
        <f t="shared" si="96"/>
        <v>45</v>
      </c>
      <c r="K179" s="200" t="str">
        <f t="shared" si="96"/>
        <v/>
      </c>
      <c r="L179" s="201">
        <f t="shared" si="96"/>
        <v>0.10795193210896252</v>
      </c>
      <c r="N179" s="207" t="s">
        <v>680</v>
      </c>
      <c r="O179" s="208"/>
      <c r="P179" s="209">
        <v>73</v>
      </c>
      <c r="Q179" s="210">
        <v>46</v>
      </c>
      <c r="R179" s="210">
        <v>78</v>
      </c>
      <c r="S179" s="211">
        <v>46</v>
      </c>
      <c r="T179" s="212" t="s">
        <v>353</v>
      </c>
      <c r="U179" s="213">
        <v>0.27856629710890629</v>
      </c>
      <c r="V179" s="270">
        <v>37.155999999999999</v>
      </c>
      <c r="W179" s="270"/>
      <c r="X179" s="270">
        <v>176</v>
      </c>
    </row>
    <row r="180" spans="1:24">
      <c r="A180" s="194">
        <v>177</v>
      </c>
      <c r="B180" s="194" t="s">
        <v>679</v>
      </c>
      <c r="C180" s="194">
        <v>55606</v>
      </c>
      <c r="D180" s="194" t="s">
        <v>298</v>
      </c>
      <c r="E180" s="194" t="s">
        <v>180</v>
      </c>
      <c r="F180" s="197">
        <f t="shared" ref="F180:L180" si="97">F179</f>
        <v>0</v>
      </c>
      <c r="G180" s="198">
        <f t="shared" si="97"/>
        <v>80</v>
      </c>
      <c r="H180" s="198">
        <f t="shared" si="97"/>
        <v>45</v>
      </c>
      <c r="I180" s="198">
        <f t="shared" si="97"/>
        <v>85</v>
      </c>
      <c r="J180" s="199">
        <f t="shared" si="97"/>
        <v>45</v>
      </c>
      <c r="K180" s="200" t="str">
        <f t="shared" si="97"/>
        <v/>
      </c>
      <c r="L180" s="201">
        <f t="shared" si="97"/>
        <v>0.10795193210896252</v>
      </c>
      <c r="N180" s="207" t="s">
        <v>681</v>
      </c>
      <c r="O180" s="208"/>
      <c r="P180" s="209">
        <v>72</v>
      </c>
      <c r="Q180" s="210">
        <v>35</v>
      </c>
      <c r="R180" s="210">
        <v>75</v>
      </c>
      <c r="S180" s="211">
        <v>35</v>
      </c>
      <c r="T180" s="212">
        <v>33.511714440642471</v>
      </c>
      <c r="U180" s="213">
        <v>0.22924664107485604</v>
      </c>
      <c r="V180" s="270">
        <v>6.4249999999999998</v>
      </c>
      <c r="W180" s="270"/>
      <c r="X180" s="270">
        <v>177</v>
      </c>
    </row>
    <row r="181" spans="1:24">
      <c r="A181" s="194">
        <v>178</v>
      </c>
      <c r="B181" s="194" t="s">
        <v>682</v>
      </c>
      <c r="C181" s="194">
        <v>29189</v>
      </c>
      <c r="D181" s="194" t="s">
        <v>298</v>
      </c>
      <c r="E181" s="194" t="s">
        <v>180</v>
      </c>
      <c r="F181" s="197"/>
      <c r="G181" s="198"/>
      <c r="H181" s="198"/>
      <c r="I181" s="198"/>
      <c r="J181" s="199"/>
      <c r="K181" s="200"/>
      <c r="L181" s="201"/>
      <c r="N181" s="207" t="s">
        <v>683</v>
      </c>
      <c r="O181" s="208">
        <v>3.628439117406701E-2</v>
      </c>
      <c r="P181" s="209">
        <v>65</v>
      </c>
      <c r="Q181" s="210">
        <v>40</v>
      </c>
      <c r="R181" s="210">
        <v>68</v>
      </c>
      <c r="S181" s="211">
        <v>34</v>
      </c>
      <c r="T181" s="212">
        <v>32.310391334359899</v>
      </c>
      <c r="U181" s="213">
        <v>0.25445191927186389</v>
      </c>
      <c r="V181" s="270">
        <v>13.188000000000001</v>
      </c>
      <c r="W181" s="270"/>
      <c r="X181" s="270">
        <v>178</v>
      </c>
    </row>
    <row r="182" spans="1:24">
      <c r="A182" s="194">
        <v>179</v>
      </c>
      <c r="B182" s="194" t="s">
        <v>544</v>
      </c>
      <c r="C182" s="194">
        <v>19501</v>
      </c>
      <c r="D182" s="194" t="s">
        <v>322</v>
      </c>
      <c r="E182" s="194" t="s">
        <v>180</v>
      </c>
      <c r="F182" s="197">
        <f t="shared" ref="F182:L182" si="98">O108</f>
        <v>0</v>
      </c>
      <c r="G182" s="198">
        <f t="shared" si="98"/>
        <v>74</v>
      </c>
      <c r="H182" s="198">
        <f t="shared" si="98"/>
        <v>52</v>
      </c>
      <c r="I182" s="198">
        <f t="shared" si="98"/>
        <v>82</v>
      </c>
      <c r="J182" s="199">
        <f t="shared" si="98"/>
        <v>48</v>
      </c>
      <c r="K182" s="200" t="str">
        <f t="shared" si="98"/>
        <v/>
      </c>
      <c r="L182" s="201">
        <f t="shared" si="98"/>
        <v>0.1757134564395425</v>
      </c>
      <c r="N182" s="260" t="s">
        <v>684</v>
      </c>
      <c r="O182" s="261"/>
      <c r="P182" s="204">
        <v>65</v>
      </c>
      <c r="Q182" s="198">
        <v>0</v>
      </c>
      <c r="R182" s="198">
        <v>70</v>
      </c>
      <c r="S182" s="199">
        <v>0</v>
      </c>
      <c r="T182" s="200" t="s">
        <v>353</v>
      </c>
      <c r="U182" s="205"/>
      <c r="V182" s="194" t="s">
        <v>353</v>
      </c>
      <c r="X182" s="194">
        <v>179</v>
      </c>
    </row>
    <row r="183" spans="1:24">
      <c r="A183" s="194">
        <v>180</v>
      </c>
      <c r="B183" s="194" t="s">
        <v>544</v>
      </c>
      <c r="C183" s="194">
        <v>19501</v>
      </c>
      <c r="D183" s="194" t="s">
        <v>298</v>
      </c>
      <c r="E183" s="194" t="s">
        <v>180</v>
      </c>
      <c r="F183" s="197">
        <f t="shared" ref="F183:L183" si="99">F182</f>
        <v>0</v>
      </c>
      <c r="G183" s="198">
        <f t="shared" si="99"/>
        <v>74</v>
      </c>
      <c r="H183" s="198">
        <f t="shared" si="99"/>
        <v>52</v>
      </c>
      <c r="I183" s="198">
        <f t="shared" si="99"/>
        <v>82</v>
      </c>
      <c r="J183" s="199">
        <f t="shared" si="99"/>
        <v>48</v>
      </c>
      <c r="K183" s="200" t="str">
        <f t="shared" si="99"/>
        <v/>
      </c>
      <c r="L183" s="201">
        <f t="shared" si="99"/>
        <v>0.1757134564395425</v>
      </c>
      <c r="N183" s="207" t="s">
        <v>685</v>
      </c>
      <c r="O183" s="208"/>
      <c r="P183" s="209">
        <v>68</v>
      </c>
      <c r="Q183" s="210">
        <v>36</v>
      </c>
      <c r="R183" s="210">
        <v>70</v>
      </c>
      <c r="S183" s="211">
        <v>33</v>
      </c>
      <c r="T183" s="212"/>
      <c r="U183" s="213">
        <v>0.26015151515151513</v>
      </c>
      <c r="V183" s="270">
        <v>4.883</v>
      </c>
      <c r="W183" s="270"/>
      <c r="X183" s="270">
        <v>180</v>
      </c>
    </row>
    <row r="184" spans="1:24">
      <c r="A184" s="194">
        <v>181</v>
      </c>
      <c r="B184" s="194" t="s">
        <v>686</v>
      </c>
      <c r="C184" s="194">
        <v>29189</v>
      </c>
      <c r="D184" s="194" t="s">
        <v>298</v>
      </c>
      <c r="E184" s="194" t="s">
        <v>179</v>
      </c>
      <c r="F184" s="197"/>
      <c r="G184" s="198"/>
      <c r="H184" s="198"/>
      <c r="I184" s="198"/>
      <c r="J184" s="199"/>
      <c r="K184" s="200"/>
      <c r="L184" s="201"/>
      <c r="N184" s="207" t="s">
        <v>687</v>
      </c>
      <c r="O184" s="208"/>
      <c r="P184" s="209">
        <v>66.099999999999994</v>
      </c>
      <c r="Q184" s="210">
        <v>44</v>
      </c>
      <c r="R184" s="210">
        <v>69</v>
      </c>
      <c r="S184" s="211">
        <v>39.5</v>
      </c>
      <c r="T184" s="212">
        <v>27.789915231702551</v>
      </c>
      <c r="U184" s="213">
        <v>0.17671806501226486</v>
      </c>
      <c r="V184" s="270">
        <v>293.33699999999999</v>
      </c>
      <c r="W184" s="270"/>
      <c r="X184" s="270">
        <v>181</v>
      </c>
    </row>
    <row r="185" spans="1:24">
      <c r="A185" s="194">
        <v>182</v>
      </c>
      <c r="B185" s="194" t="s">
        <v>688</v>
      </c>
      <c r="C185" s="194">
        <v>29189</v>
      </c>
      <c r="D185" s="194" t="s">
        <v>298</v>
      </c>
      <c r="E185" s="194" t="s">
        <v>180</v>
      </c>
      <c r="F185" s="197">
        <f t="shared" ref="F185:L185" si="100">O109</f>
        <v>1.6020721412125863E-2</v>
      </c>
      <c r="G185" s="198">
        <f t="shared" si="100"/>
        <v>75</v>
      </c>
      <c r="H185" s="198">
        <f t="shared" si="100"/>
        <v>41</v>
      </c>
      <c r="I185" s="198">
        <f t="shared" si="100"/>
        <v>76</v>
      </c>
      <c r="J185" s="199">
        <f t="shared" si="100"/>
        <v>36</v>
      </c>
      <c r="K185" s="200">
        <f t="shared" si="100"/>
        <v>38.430332926347113</v>
      </c>
      <c r="L185" s="201">
        <f t="shared" si="100"/>
        <v>0.28141756848981181</v>
      </c>
      <c r="N185" s="207" t="s">
        <v>689</v>
      </c>
      <c r="O185" s="208">
        <v>3.3328752061572292E-3</v>
      </c>
      <c r="P185" s="209">
        <v>68</v>
      </c>
      <c r="Q185" s="210">
        <v>34</v>
      </c>
      <c r="R185" s="210">
        <v>68</v>
      </c>
      <c r="S185" s="211">
        <v>32</v>
      </c>
      <c r="T185" s="212">
        <v>37.040916326142735</v>
      </c>
      <c r="U185" s="213">
        <v>0.25273209914848138</v>
      </c>
      <c r="V185" s="270">
        <v>21.675999999999998</v>
      </c>
      <c r="W185" s="270"/>
      <c r="X185" s="270">
        <v>182</v>
      </c>
    </row>
    <row r="186" spans="1:24">
      <c r="A186" s="194">
        <v>183</v>
      </c>
      <c r="B186" s="194" t="s">
        <v>690</v>
      </c>
      <c r="C186" s="194">
        <v>29189</v>
      </c>
      <c r="D186" s="194" t="s">
        <v>298</v>
      </c>
      <c r="E186" s="194" t="s">
        <v>179</v>
      </c>
      <c r="F186" s="197"/>
      <c r="G186" s="198"/>
      <c r="H186" s="198"/>
      <c r="I186" s="198"/>
      <c r="J186" s="199"/>
      <c r="K186" s="200"/>
      <c r="L186" s="201"/>
      <c r="N186" s="207" t="s">
        <v>691</v>
      </c>
      <c r="O186" s="208">
        <v>1.2688216132485934E-2</v>
      </c>
      <c r="P186" s="209">
        <v>67</v>
      </c>
      <c r="Q186" s="210">
        <v>46</v>
      </c>
      <c r="R186" s="210">
        <v>83</v>
      </c>
      <c r="S186" s="211">
        <v>41</v>
      </c>
      <c r="T186" s="212">
        <v>29.11144538321798</v>
      </c>
      <c r="U186" s="213">
        <v>0.3055235106824789</v>
      </c>
      <c r="V186" s="270">
        <v>30.1</v>
      </c>
      <c r="W186" s="270"/>
      <c r="X186" s="270">
        <v>183</v>
      </c>
    </row>
    <row r="187" spans="1:24">
      <c r="A187" s="194">
        <v>184</v>
      </c>
      <c r="B187" s="194" t="s">
        <v>692</v>
      </c>
      <c r="C187" s="194">
        <v>29189</v>
      </c>
      <c r="D187" s="194" t="s">
        <v>298</v>
      </c>
      <c r="E187" s="194" t="s">
        <v>179</v>
      </c>
      <c r="F187" s="197"/>
      <c r="G187" s="198"/>
      <c r="H187" s="198"/>
      <c r="I187" s="198"/>
      <c r="J187" s="199"/>
      <c r="K187" s="200"/>
      <c r="L187" s="201"/>
      <c r="N187" s="207" t="s">
        <v>693</v>
      </c>
      <c r="O187" s="208"/>
      <c r="P187" s="209">
        <v>70</v>
      </c>
      <c r="Q187" s="210">
        <v>38</v>
      </c>
      <c r="R187" s="210">
        <v>74</v>
      </c>
      <c r="S187" s="211">
        <v>34</v>
      </c>
      <c r="T187" s="212">
        <v>37.892150655978803</v>
      </c>
      <c r="U187" s="213">
        <v>0.28466427189831445</v>
      </c>
      <c r="V187" s="270">
        <v>12.944000000000001</v>
      </c>
      <c r="W187" s="270"/>
      <c r="X187" s="270">
        <v>184</v>
      </c>
    </row>
    <row r="188" spans="1:24">
      <c r="A188" s="194">
        <v>185</v>
      </c>
      <c r="B188" s="194" t="s">
        <v>694</v>
      </c>
      <c r="C188" s="194">
        <v>29188</v>
      </c>
      <c r="D188" s="194" t="s">
        <v>298</v>
      </c>
      <c r="E188" s="194" t="s">
        <v>180</v>
      </c>
      <c r="F188" s="197"/>
      <c r="G188" s="198"/>
      <c r="H188" s="198"/>
      <c r="I188" s="198"/>
      <c r="J188" s="199"/>
      <c r="K188" s="200"/>
      <c r="L188" s="201"/>
      <c r="N188" s="207" t="s">
        <v>695</v>
      </c>
      <c r="O188" s="208"/>
      <c r="P188" s="209">
        <v>65</v>
      </c>
      <c r="Q188" s="210">
        <v>39</v>
      </c>
      <c r="R188" s="210">
        <v>75</v>
      </c>
      <c r="S188" s="211">
        <v>37</v>
      </c>
      <c r="T188" s="212" t="s">
        <v>353</v>
      </c>
      <c r="U188" s="213">
        <v>0.22543422128847049</v>
      </c>
      <c r="V188" s="270">
        <v>193.18600000000001</v>
      </c>
      <c r="W188" s="270"/>
      <c r="X188" s="270">
        <v>185</v>
      </c>
    </row>
    <row r="189" spans="1:24">
      <c r="A189" s="194">
        <v>186</v>
      </c>
      <c r="B189" s="194" t="s">
        <v>694</v>
      </c>
      <c r="C189" s="194">
        <v>70960</v>
      </c>
      <c r="D189" s="194" t="s">
        <v>298</v>
      </c>
      <c r="E189" s="194" t="s">
        <v>180</v>
      </c>
      <c r="F189" s="197"/>
      <c r="G189" s="198"/>
      <c r="H189" s="198"/>
      <c r="I189" s="198"/>
      <c r="J189" s="199"/>
      <c r="K189" s="200"/>
      <c r="L189" s="201"/>
      <c r="N189" s="207" t="s">
        <v>696</v>
      </c>
      <c r="O189" s="208"/>
      <c r="P189" s="209">
        <v>72</v>
      </c>
      <c r="Q189" s="210">
        <v>37</v>
      </c>
      <c r="R189" s="210">
        <v>68</v>
      </c>
      <c r="S189" s="211">
        <v>33</v>
      </c>
      <c r="T189" s="212">
        <v>34.04097488484021</v>
      </c>
      <c r="U189" s="213">
        <v>0.22778636344302505</v>
      </c>
      <c r="V189" s="270">
        <v>54.465000000000003</v>
      </c>
      <c r="W189" s="270"/>
      <c r="X189" s="270">
        <v>186</v>
      </c>
    </row>
    <row r="190" spans="1:24">
      <c r="A190" s="194">
        <v>187</v>
      </c>
      <c r="B190" s="194" t="s">
        <v>548</v>
      </c>
      <c r="C190" s="194">
        <v>29189</v>
      </c>
      <c r="D190" s="194" t="s">
        <v>298</v>
      </c>
      <c r="E190" s="194" t="s">
        <v>179</v>
      </c>
      <c r="F190" s="197">
        <f t="shared" ref="F190:L190" si="101">O110</f>
        <v>3.8071326441955766E-2</v>
      </c>
      <c r="G190" s="198">
        <f t="shared" si="101"/>
        <v>68.7</v>
      </c>
      <c r="H190" s="198">
        <f t="shared" si="101"/>
        <v>49.7</v>
      </c>
      <c r="I190" s="198">
        <f t="shared" si="101"/>
        <v>70.8</v>
      </c>
      <c r="J190" s="199">
        <f t="shared" si="101"/>
        <v>46</v>
      </c>
      <c r="K190" s="200">
        <f t="shared" si="101"/>
        <v>22.152504600492247</v>
      </c>
      <c r="L190" s="201">
        <f t="shared" si="101"/>
        <v>0.20717171142467</v>
      </c>
      <c r="N190" s="207" t="s">
        <v>697</v>
      </c>
      <c r="O190" s="208"/>
      <c r="P190" s="209">
        <v>63</v>
      </c>
      <c r="Q190" s="210">
        <v>38</v>
      </c>
      <c r="R190" s="210">
        <v>70</v>
      </c>
      <c r="S190" s="211">
        <v>36</v>
      </c>
      <c r="T190" s="212"/>
      <c r="U190" s="213"/>
      <c r="V190" s="270" t="s">
        <v>353</v>
      </c>
      <c r="W190" s="270"/>
      <c r="X190" s="270">
        <v>187</v>
      </c>
    </row>
    <row r="191" spans="1:24">
      <c r="A191" s="194">
        <v>188</v>
      </c>
      <c r="B191" s="194" t="s">
        <v>698</v>
      </c>
      <c r="C191" s="194">
        <v>29188</v>
      </c>
      <c r="D191" s="194" t="s">
        <v>298</v>
      </c>
      <c r="E191" s="194" t="s">
        <v>180</v>
      </c>
      <c r="F191" s="197"/>
      <c r="G191" s="198"/>
      <c r="H191" s="198"/>
      <c r="I191" s="198"/>
      <c r="J191" s="199"/>
      <c r="K191" s="200"/>
      <c r="L191" s="201"/>
      <c r="N191" s="260" t="s">
        <v>699</v>
      </c>
      <c r="O191" s="261">
        <v>1.1426705843943846E-2</v>
      </c>
      <c r="P191" s="204">
        <v>69</v>
      </c>
      <c r="Q191" s="198">
        <v>33</v>
      </c>
      <c r="R191" s="198">
        <v>69</v>
      </c>
      <c r="S191" s="199">
        <v>34</v>
      </c>
      <c r="T191" s="200">
        <v>35.45147203192289</v>
      </c>
      <c r="U191" s="205">
        <v>0.20369147218552766</v>
      </c>
      <c r="V191" s="194">
        <v>21.701000000000001</v>
      </c>
      <c r="X191" s="194">
        <v>188</v>
      </c>
    </row>
    <row r="192" spans="1:24">
      <c r="A192" s="194">
        <v>189</v>
      </c>
      <c r="B192" s="194" t="s">
        <v>698</v>
      </c>
      <c r="C192" s="194">
        <v>58271</v>
      </c>
      <c r="D192" s="194" t="s">
        <v>298</v>
      </c>
      <c r="E192" s="194" t="s">
        <v>180</v>
      </c>
      <c r="F192" s="197"/>
      <c r="G192" s="198"/>
      <c r="H192" s="198"/>
      <c r="I192" s="198"/>
      <c r="J192" s="199"/>
      <c r="K192" s="200"/>
      <c r="L192" s="201"/>
      <c r="N192" s="207" t="s">
        <v>700</v>
      </c>
      <c r="O192" s="208"/>
      <c r="P192" s="209">
        <v>80</v>
      </c>
      <c r="Q192" s="210">
        <v>37</v>
      </c>
      <c r="R192" s="210">
        <v>89</v>
      </c>
      <c r="S192" s="211">
        <v>36</v>
      </c>
      <c r="T192" s="212" t="s">
        <v>353</v>
      </c>
      <c r="U192" s="213">
        <v>0.25266230607059842</v>
      </c>
      <c r="V192" s="270">
        <v>27.65</v>
      </c>
      <c r="W192" s="270"/>
      <c r="X192" s="270">
        <v>189</v>
      </c>
    </row>
    <row r="193" spans="1:24">
      <c r="A193" s="194">
        <v>190</v>
      </c>
      <c r="B193" s="194" t="s">
        <v>698</v>
      </c>
      <c r="C193" s="194">
        <v>63640</v>
      </c>
      <c r="D193" s="194" t="s">
        <v>298</v>
      </c>
      <c r="E193" s="194" t="s">
        <v>180</v>
      </c>
      <c r="F193" s="197"/>
      <c r="G193" s="198"/>
      <c r="H193" s="198"/>
      <c r="I193" s="198"/>
      <c r="J193" s="199"/>
      <c r="K193" s="200"/>
      <c r="L193" s="201"/>
      <c r="N193" s="260" t="s">
        <v>701</v>
      </c>
      <c r="O193" s="261"/>
      <c r="P193" s="204">
        <v>66</v>
      </c>
      <c r="Q193" s="198">
        <v>46</v>
      </c>
      <c r="R193" s="198">
        <v>73</v>
      </c>
      <c r="S193" s="199">
        <v>42</v>
      </c>
      <c r="T193" s="200">
        <v>21.990494296577946</v>
      </c>
      <c r="U193" s="205">
        <v>0.40520446096654272</v>
      </c>
      <c r="V193" s="194">
        <v>3.2</v>
      </c>
      <c r="X193" s="194">
        <v>190</v>
      </c>
    </row>
    <row r="194" spans="1:24">
      <c r="A194" s="194">
        <v>191</v>
      </c>
      <c r="B194" s="194" t="s">
        <v>550</v>
      </c>
      <c r="C194" s="194">
        <v>29189</v>
      </c>
      <c r="D194" s="194" t="s">
        <v>322</v>
      </c>
      <c r="E194" s="194" t="s">
        <v>179</v>
      </c>
      <c r="F194" s="197">
        <f t="shared" ref="F194:L194" si="102">O111</f>
        <v>0</v>
      </c>
      <c r="G194" s="198">
        <f t="shared" si="102"/>
        <v>69</v>
      </c>
      <c r="H194" s="198">
        <f t="shared" si="102"/>
        <v>40</v>
      </c>
      <c r="I194" s="198">
        <f t="shared" si="102"/>
        <v>73</v>
      </c>
      <c r="J194" s="199">
        <f t="shared" si="102"/>
        <v>36</v>
      </c>
      <c r="K194" s="200">
        <f t="shared" si="102"/>
        <v>42.092665479648893</v>
      </c>
      <c r="L194" s="201">
        <f t="shared" si="102"/>
        <v>0.23629304613748173</v>
      </c>
      <c r="N194" s="207" t="s">
        <v>702</v>
      </c>
      <c r="O194" s="208">
        <v>1.9295246130958989E-2</v>
      </c>
      <c r="P194" s="209">
        <v>70</v>
      </c>
      <c r="Q194" s="210">
        <v>47</v>
      </c>
      <c r="R194" s="210">
        <v>82</v>
      </c>
      <c r="S194" s="211">
        <v>44</v>
      </c>
      <c r="T194" s="212">
        <v>35.799021344934445</v>
      </c>
      <c r="U194" s="213">
        <v>0.28027078427821045</v>
      </c>
      <c r="V194" s="270">
        <v>31.789000000000001</v>
      </c>
      <c r="W194" s="270"/>
      <c r="X194" s="270">
        <v>191</v>
      </c>
    </row>
    <row r="195" spans="1:24">
      <c r="A195" s="194">
        <v>192</v>
      </c>
      <c r="B195" s="194" t="s">
        <v>550</v>
      </c>
      <c r="C195" s="194">
        <v>29189</v>
      </c>
      <c r="D195" s="194" t="s">
        <v>298</v>
      </c>
      <c r="E195" s="194" t="s">
        <v>179</v>
      </c>
      <c r="F195" s="197">
        <f t="shared" ref="F195:L195" si="103">F194</f>
        <v>0</v>
      </c>
      <c r="G195" s="198">
        <f t="shared" si="103"/>
        <v>69</v>
      </c>
      <c r="H195" s="198">
        <f t="shared" si="103"/>
        <v>40</v>
      </c>
      <c r="I195" s="198">
        <f t="shared" si="103"/>
        <v>73</v>
      </c>
      <c r="J195" s="199">
        <f t="shared" si="103"/>
        <v>36</v>
      </c>
      <c r="K195" s="200">
        <f t="shared" si="103"/>
        <v>42.092665479648893</v>
      </c>
      <c r="L195" s="201">
        <f t="shared" si="103"/>
        <v>0.23629304613748173</v>
      </c>
      <c r="N195" s="207" t="s">
        <v>703</v>
      </c>
      <c r="O195" s="208"/>
      <c r="P195" s="209">
        <v>68</v>
      </c>
      <c r="Q195" s="210">
        <v>45</v>
      </c>
      <c r="R195" s="210">
        <v>73</v>
      </c>
      <c r="S195" s="211">
        <v>41</v>
      </c>
      <c r="T195" s="212">
        <v>31.864698078790894</v>
      </c>
      <c r="U195" s="213">
        <v>0.22919297348272941</v>
      </c>
      <c r="V195" s="270">
        <v>48.223999999999997</v>
      </c>
      <c r="W195" s="270"/>
      <c r="X195" s="270">
        <v>192</v>
      </c>
    </row>
    <row r="196" spans="1:24">
      <c r="A196" s="194">
        <v>193</v>
      </c>
      <c r="B196" s="194" t="s">
        <v>704</v>
      </c>
      <c r="C196" s="194">
        <v>29189</v>
      </c>
      <c r="D196" s="194" t="s">
        <v>298</v>
      </c>
      <c r="E196" s="194" t="s">
        <v>179</v>
      </c>
      <c r="F196" s="197"/>
      <c r="G196" s="198"/>
      <c r="H196" s="198"/>
      <c r="I196" s="198"/>
      <c r="J196" s="199"/>
      <c r="K196" s="200"/>
      <c r="L196" s="201"/>
      <c r="N196" s="207" t="s">
        <v>705</v>
      </c>
      <c r="O196" s="208">
        <v>7.8280671790492452E-3</v>
      </c>
      <c r="P196" s="209">
        <v>65</v>
      </c>
      <c r="Q196" s="210">
        <v>39</v>
      </c>
      <c r="R196" s="210">
        <v>65</v>
      </c>
      <c r="S196" s="211">
        <v>32</v>
      </c>
      <c r="T196" s="212">
        <v>30.509211195928753</v>
      </c>
      <c r="U196" s="213">
        <v>0.28252761440252472</v>
      </c>
      <c r="V196" s="270">
        <v>10.003</v>
      </c>
      <c r="W196" s="270"/>
      <c r="X196" s="270">
        <v>193</v>
      </c>
    </row>
    <row r="197" spans="1:24" ht="15.6">
      <c r="A197" s="194">
        <v>194</v>
      </c>
      <c r="B197" s="194" t="s">
        <v>706</v>
      </c>
      <c r="C197" s="194">
        <v>11931</v>
      </c>
      <c r="D197" s="194" t="s">
        <v>322</v>
      </c>
      <c r="E197" s="194" t="s">
        <v>180</v>
      </c>
      <c r="F197" s="197">
        <f t="shared" ref="F197:K199" si="104">O112</f>
        <v>0</v>
      </c>
      <c r="G197" s="198">
        <f t="shared" si="104"/>
        <v>85</v>
      </c>
      <c r="H197" s="198">
        <f t="shared" si="104"/>
        <v>50</v>
      </c>
      <c r="I197" s="198">
        <f t="shared" si="104"/>
        <v>105</v>
      </c>
      <c r="J197" s="199">
        <f t="shared" si="104"/>
        <v>50</v>
      </c>
      <c r="K197" s="200" t="str">
        <f t="shared" si="104"/>
        <v/>
      </c>
      <c r="L197" s="268">
        <f>[6]Sheet2!I10</f>
        <v>0.17374718282373314</v>
      </c>
      <c r="N197" s="207" t="s">
        <v>707</v>
      </c>
      <c r="O197" s="208"/>
      <c r="P197" s="209">
        <v>70</v>
      </c>
      <c r="Q197" s="210">
        <v>35</v>
      </c>
      <c r="R197" s="210">
        <v>70</v>
      </c>
      <c r="S197" s="211">
        <v>31</v>
      </c>
      <c r="T197" s="212">
        <v>36.810123456790123</v>
      </c>
      <c r="U197" s="213">
        <v>0.24733198730891259</v>
      </c>
      <c r="V197" s="270">
        <v>15.657</v>
      </c>
      <c r="W197" s="270"/>
      <c r="X197" s="270">
        <v>194</v>
      </c>
    </row>
    <row r="198" spans="1:24">
      <c r="A198" s="194">
        <v>195</v>
      </c>
      <c r="B198" s="194" t="s">
        <v>554</v>
      </c>
      <c r="C198" s="194">
        <v>29189</v>
      </c>
      <c r="D198" s="194" t="s">
        <v>298</v>
      </c>
      <c r="E198" s="194" t="s">
        <v>179</v>
      </c>
      <c r="F198" s="197">
        <f t="shared" si="104"/>
        <v>0</v>
      </c>
      <c r="G198" s="198">
        <f t="shared" si="104"/>
        <v>70</v>
      </c>
      <c r="H198" s="198">
        <f t="shared" si="104"/>
        <v>36</v>
      </c>
      <c r="I198" s="198">
        <f t="shared" si="104"/>
        <v>73</v>
      </c>
      <c r="J198" s="199">
        <f t="shared" si="104"/>
        <v>34</v>
      </c>
      <c r="K198" s="200">
        <f t="shared" si="104"/>
        <v>37.872396067668497</v>
      </c>
      <c r="L198" s="201">
        <f>U113</f>
        <v>0.19338463012036652</v>
      </c>
      <c r="N198" s="207" t="s">
        <v>708</v>
      </c>
      <c r="O198" s="208"/>
      <c r="P198" s="209">
        <v>68.5</v>
      </c>
      <c r="Q198" s="210">
        <v>41</v>
      </c>
      <c r="R198" s="210">
        <v>72</v>
      </c>
      <c r="S198" s="211">
        <v>35</v>
      </c>
      <c r="T198" s="212">
        <v>38.37406</v>
      </c>
      <c r="U198" s="213">
        <v>0.23754883724404802</v>
      </c>
      <c r="V198" s="270">
        <v>102.06399999999999</v>
      </c>
      <c r="W198" s="270"/>
      <c r="X198" s="270">
        <v>195</v>
      </c>
    </row>
    <row r="199" spans="1:24" ht="15.6">
      <c r="A199" s="194">
        <v>196</v>
      </c>
      <c r="B199" s="194" t="s">
        <v>709</v>
      </c>
      <c r="C199" s="194">
        <v>29189</v>
      </c>
      <c r="D199" s="194" t="s">
        <v>298</v>
      </c>
      <c r="E199" s="194" t="s">
        <v>179</v>
      </c>
      <c r="F199" s="197">
        <f t="shared" si="104"/>
        <v>0</v>
      </c>
      <c r="G199" s="198">
        <f t="shared" si="104"/>
        <v>72</v>
      </c>
      <c r="H199" s="198">
        <f t="shared" si="104"/>
        <v>0</v>
      </c>
      <c r="I199" s="198">
        <f t="shared" si="104"/>
        <v>72</v>
      </c>
      <c r="J199" s="199">
        <f t="shared" si="104"/>
        <v>0</v>
      </c>
      <c r="K199" s="200" t="str">
        <f t="shared" si="104"/>
        <v/>
      </c>
      <c r="L199" s="268">
        <f>[6]Sheet2!I11</f>
        <v>0.22800028617798151</v>
      </c>
      <c r="N199" s="207" t="s">
        <v>710</v>
      </c>
      <c r="O199" s="208">
        <v>1.1500633141945221E-2</v>
      </c>
      <c r="P199" s="209">
        <v>69</v>
      </c>
      <c r="Q199" s="210">
        <v>0</v>
      </c>
      <c r="R199" s="210">
        <v>72</v>
      </c>
      <c r="S199" s="211">
        <v>0</v>
      </c>
      <c r="T199" s="212" t="s">
        <v>353</v>
      </c>
      <c r="U199" s="213">
        <v>0.23712841750605412</v>
      </c>
      <c r="V199" s="270">
        <v>43.472999999999999</v>
      </c>
      <c r="W199" s="270"/>
      <c r="X199" s="270">
        <v>196</v>
      </c>
    </row>
    <row r="200" spans="1:24">
      <c r="A200" s="194">
        <v>197</v>
      </c>
      <c r="B200" s="194" t="s">
        <v>711</v>
      </c>
      <c r="C200" s="194">
        <v>29189</v>
      </c>
      <c r="D200" s="194" t="s">
        <v>298</v>
      </c>
      <c r="E200" s="194" t="s">
        <v>179</v>
      </c>
      <c r="F200" s="197"/>
      <c r="G200" s="198"/>
      <c r="H200" s="198"/>
      <c r="I200" s="198"/>
      <c r="J200" s="199"/>
      <c r="K200" s="200"/>
      <c r="L200" s="201"/>
      <c r="N200" s="207" t="s">
        <v>712</v>
      </c>
      <c r="O200" s="208"/>
      <c r="P200" s="209">
        <v>72</v>
      </c>
      <c r="Q200" s="210">
        <v>41</v>
      </c>
      <c r="R200" s="210">
        <v>88</v>
      </c>
      <c r="S200" s="211">
        <v>39</v>
      </c>
      <c r="T200" s="212"/>
      <c r="U200" s="213"/>
      <c r="V200" s="270">
        <v>9.5470000000000006</v>
      </c>
      <c r="W200" s="270"/>
      <c r="X200" s="270">
        <v>197</v>
      </c>
    </row>
    <row r="201" spans="1:24">
      <c r="A201" s="194">
        <v>198</v>
      </c>
      <c r="B201" s="194" t="s">
        <v>713</v>
      </c>
      <c r="C201" s="194">
        <v>29189</v>
      </c>
      <c r="D201" s="194" t="s">
        <v>298</v>
      </c>
      <c r="E201" s="194" t="s">
        <v>180</v>
      </c>
      <c r="F201" s="197"/>
      <c r="G201" s="198"/>
      <c r="H201" s="198"/>
      <c r="I201" s="198"/>
      <c r="J201" s="199"/>
      <c r="K201" s="200"/>
      <c r="L201" s="201"/>
      <c r="N201" s="207" t="s">
        <v>714</v>
      </c>
      <c r="O201" s="208"/>
      <c r="P201" s="209">
        <v>85</v>
      </c>
      <c r="Q201" s="210">
        <v>45</v>
      </c>
      <c r="R201" s="210">
        <v>85</v>
      </c>
      <c r="S201" s="211">
        <v>45</v>
      </c>
      <c r="T201" s="212" t="s">
        <v>353</v>
      </c>
      <c r="U201" s="213">
        <v>0.22411913419097065</v>
      </c>
      <c r="V201" s="270">
        <v>131.66</v>
      </c>
      <c r="W201" s="270"/>
      <c r="X201" s="270">
        <v>198</v>
      </c>
    </row>
    <row r="202" spans="1:24">
      <c r="A202" s="194">
        <v>199</v>
      </c>
      <c r="B202" s="194" t="s">
        <v>715</v>
      </c>
      <c r="C202" s="194">
        <v>29189</v>
      </c>
      <c r="D202" s="194" t="s">
        <v>298</v>
      </c>
      <c r="E202" s="194" t="s">
        <v>180</v>
      </c>
      <c r="F202" s="197">
        <f t="shared" ref="F202:L202" si="105">O115</f>
        <v>1.1251839242953175E-2</v>
      </c>
      <c r="G202" s="198">
        <f t="shared" si="105"/>
        <v>67</v>
      </c>
      <c r="H202" s="198">
        <f t="shared" si="105"/>
        <v>40</v>
      </c>
      <c r="I202" s="198">
        <f t="shared" si="105"/>
        <v>80</v>
      </c>
      <c r="J202" s="199">
        <f t="shared" si="105"/>
        <v>38</v>
      </c>
      <c r="K202" s="200">
        <f t="shared" si="105"/>
        <v>32.019368239910655</v>
      </c>
      <c r="L202" s="201">
        <f t="shared" si="105"/>
        <v>0.30101251787225353</v>
      </c>
      <c r="N202" s="207" t="s">
        <v>716</v>
      </c>
      <c r="O202" s="208">
        <v>2.6783337769496939E-2</v>
      </c>
      <c r="P202" s="209">
        <v>71.2</v>
      </c>
      <c r="Q202" s="210">
        <v>44.4</v>
      </c>
      <c r="R202" s="210">
        <v>76.7</v>
      </c>
      <c r="S202" s="211">
        <v>37.6</v>
      </c>
      <c r="T202" s="212">
        <v>46.516443384276855</v>
      </c>
      <c r="U202" s="213">
        <v>0.33448429113534578</v>
      </c>
      <c r="V202" s="270">
        <v>19.466999999999999</v>
      </c>
      <c r="W202" s="270"/>
      <c r="X202" s="270">
        <v>199</v>
      </c>
    </row>
    <row r="203" spans="1:24">
      <c r="A203" s="194">
        <v>200</v>
      </c>
      <c r="B203" s="194" t="s">
        <v>717</v>
      </c>
      <c r="C203" s="194">
        <v>26696</v>
      </c>
      <c r="D203" s="194" t="s">
        <v>298</v>
      </c>
      <c r="E203" s="194" t="s">
        <v>180</v>
      </c>
      <c r="F203" s="197"/>
      <c r="G203" s="198"/>
      <c r="H203" s="198"/>
      <c r="I203" s="198"/>
      <c r="J203" s="199"/>
      <c r="K203" s="200"/>
      <c r="L203" s="201"/>
      <c r="N203" s="207" t="s">
        <v>718</v>
      </c>
      <c r="O203" s="208"/>
      <c r="P203" s="209">
        <v>80</v>
      </c>
      <c r="Q203" s="210">
        <v>40</v>
      </c>
      <c r="R203" s="210">
        <v>80</v>
      </c>
      <c r="S203" s="211">
        <v>38</v>
      </c>
      <c r="T203" s="212" t="s">
        <v>353</v>
      </c>
      <c r="U203" s="213">
        <v>0.42861396949343217</v>
      </c>
      <c r="V203" s="270">
        <v>17.268999999999998</v>
      </c>
      <c r="W203" s="270"/>
      <c r="X203" s="270">
        <v>200</v>
      </c>
    </row>
    <row r="204" spans="1:24">
      <c r="A204" s="194">
        <v>201</v>
      </c>
      <c r="B204" s="194" t="s">
        <v>719</v>
      </c>
      <c r="C204" s="194">
        <v>29189</v>
      </c>
      <c r="D204" s="194" t="s">
        <v>322</v>
      </c>
      <c r="E204" s="194" t="s">
        <v>180</v>
      </c>
      <c r="F204" s="197">
        <f t="shared" ref="F204:L205" si="106">O116</f>
        <v>0</v>
      </c>
      <c r="G204" s="198">
        <f t="shared" si="106"/>
        <v>83.5</v>
      </c>
      <c r="H204" s="198">
        <f t="shared" si="106"/>
        <v>55.9</v>
      </c>
      <c r="I204" s="198">
        <f t="shared" si="106"/>
        <v>87.3</v>
      </c>
      <c r="J204" s="199">
        <f t="shared" si="106"/>
        <v>51.9</v>
      </c>
      <c r="K204" s="200" t="str">
        <f t="shared" si="106"/>
        <v/>
      </c>
      <c r="L204" s="201">
        <f t="shared" si="106"/>
        <v>0.24901553425563058</v>
      </c>
      <c r="N204" s="207" t="s">
        <v>720</v>
      </c>
      <c r="O204" s="208"/>
      <c r="P204" s="209">
        <v>66</v>
      </c>
      <c r="Q204" s="210">
        <v>43</v>
      </c>
      <c r="R204" s="210">
        <v>75</v>
      </c>
      <c r="S204" s="211">
        <v>34</v>
      </c>
      <c r="T204" s="212">
        <v>33.189646441843678</v>
      </c>
      <c r="U204" s="213">
        <v>0.27482968574272526</v>
      </c>
      <c r="V204" s="270">
        <v>56.097000000000001</v>
      </c>
      <c r="W204" s="270"/>
      <c r="X204" s="270">
        <v>201</v>
      </c>
    </row>
    <row r="205" spans="1:24" ht="15.6">
      <c r="A205" s="194">
        <v>202</v>
      </c>
      <c r="B205" s="194" t="s">
        <v>721</v>
      </c>
      <c r="C205" s="194">
        <v>29189</v>
      </c>
      <c r="D205" s="194" t="s">
        <v>298</v>
      </c>
      <c r="E205" s="194" t="s">
        <v>179</v>
      </c>
      <c r="F205" s="197">
        <f t="shared" si="106"/>
        <v>0</v>
      </c>
      <c r="G205" s="198">
        <f t="shared" si="106"/>
        <v>68</v>
      </c>
      <c r="H205" s="198">
        <f t="shared" si="106"/>
        <v>0</v>
      </c>
      <c r="I205" s="198">
        <f t="shared" si="106"/>
        <v>70</v>
      </c>
      <c r="J205" s="199">
        <f t="shared" si="106"/>
        <v>0</v>
      </c>
      <c r="K205" s="200" t="str">
        <f t="shared" si="106"/>
        <v/>
      </c>
      <c r="L205" s="268">
        <f>[6]Sheet2!I11</f>
        <v>0.22800028617798151</v>
      </c>
      <c r="N205" s="207" t="s">
        <v>722</v>
      </c>
      <c r="O205" s="208"/>
      <c r="P205" s="209">
        <v>79.430000000000007</v>
      </c>
      <c r="Q205" s="210">
        <v>46.72</v>
      </c>
      <c r="R205" s="210">
        <v>80.959999999999994</v>
      </c>
      <c r="S205" s="211">
        <v>41.73</v>
      </c>
      <c r="T205" s="212" t="s">
        <v>353</v>
      </c>
      <c r="U205" s="213">
        <v>0.24484052532833017</v>
      </c>
      <c r="V205" s="270">
        <v>223.6129</v>
      </c>
      <c r="W205" s="270"/>
      <c r="X205" s="270">
        <v>202</v>
      </c>
    </row>
    <row r="206" spans="1:24">
      <c r="A206" s="194">
        <v>203</v>
      </c>
      <c r="B206" s="194" t="s">
        <v>723</v>
      </c>
      <c r="C206" s="194">
        <v>64942</v>
      </c>
      <c r="D206" s="194" t="s">
        <v>322</v>
      </c>
      <c r="E206" s="194" t="s">
        <v>180</v>
      </c>
      <c r="F206" s="197"/>
      <c r="G206" s="198"/>
      <c r="H206" s="198"/>
      <c r="I206" s="198"/>
      <c r="J206" s="199"/>
      <c r="K206" s="200"/>
      <c r="L206" s="201"/>
      <c r="N206" s="207" t="s">
        <v>724</v>
      </c>
      <c r="O206" s="208">
        <v>2.081651726921254E-3</v>
      </c>
      <c r="P206" s="209">
        <v>71</v>
      </c>
      <c r="Q206" s="210">
        <v>39</v>
      </c>
      <c r="R206" s="210">
        <v>75</v>
      </c>
      <c r="S206" s="211">
        <v>39</v>
      </c>
      <c r="T206" s="212" t="s">
        <v>353</v>
      </c>
      <c r="U206" s="213">
        <v>0.31176387115084431</v>
      </c>
      <c r="V206" s="270">
        <v>4.8499999999999996</v>
      </c>
      <c r="W206" s="270"/>
      <c r="X206" s="270">
        <v>203</v>
      </c>
    </row>
    <row r="207" spans="1:24">
      <c r="A207" s="194">
        <v>204</v>
      </c>
      <c r="B207" s="194" t="s">
        <v>725</v>
      </c>
      <c r="C207" s="194">
        <v>29189</v>
      </c>
      <c r="D207" s="194" t="s">
        <v>322</v>
      </c>
      <c r="E207" s="194" t="s">
        <v>179</v>
      </c>
      <c r="F207" s="197"/>
      <c r="G207" s="198"/>
      <c r="H207" s="198"/>
      <c r="I207" s="198"/>
      <c r="J207" s="199"/>
      <c r="K207" s="200"/>
      <c r="L207" s="201"/>
      <c r="N207" s="207" t="s">
        <v>726</v>
      </c>
      <c r="O207" s="208">
        <v>4.4325885514862207E-3</v>
      </c>
      <c r="P207" s="212">
        <v>65.5</v>
      </c>
      <c r="Q207" s="272">
        <v>35.5</v>
      </c>
      <c r="R207" s="272">
        <v>65.5</v>
      </c>
      <c r="S207" s="273">
        <v>35.5</v>
      </c>
      <c r="T207" s="212">
        <v>31.893521451711237</v>
      </c>
      <c r="U207" s="213"/>
      <c r="V207" s="270" t="s">
        <v>353</v>
      </c>
      <c r="W207" s="270"/>
      <c r="X207" s="270">
        <v>204</v>
      </c>
    </row>
    <row r="208" spans="1:24">
      <c r="A208" s="194">
        <v>205</v>
      </c>
      <c r="B208" s="194" t="s">
        <v>725</v>
      </c>
      <c r="C208" s="194">
        <v>29189</v>
      </c>
      <c r="D208" s="194" t="s">
        <v>298</v>
      </c>
      <c r="E208" s="194" t="s">
        <v>179</v>
      </c>
      <c r="F208" s="197"/>
      <c r="G208" s="198"/>
      <c r="H208" s="198"/>
      <c r="I208" s="198"/>
      <c r="J208" s="199"/>
      <c r="K208" s="200"/>
      <c r="L208" s="201"/>
      <c r="N208" s="207" t="s">
        <v>727</v>
      </c>
      <c r="O208" s="208"/>
      <c r="P208" s="209">
        <v>68</v>
      </c>
      <c r="Q208" s="210">
        <v>42</v>
      </c>
      <c r="R208" s="210">
        <v>73</v>
      </c>
      <c r="S208" s="211">
        <v>39</v>
      </c>
      <c r="T208" s="212" t="s">
        <v>353</v>
      </c>
      <c r="U208" s="213">
        <v>0.14821221131063564</v>
      </c>
      <c r="V208" s="270">
        <v>166.447</v>
      </c>
      <c r="W208" s="270"/>
      <c r="X208" s="270">
        <v>205</v>
      </c>
    </row>
    <row r="209" spans="1:24">
      <c r="A209" s="194">
        <v>206</v>
      </c>
      <c r="B209" s="194" t="s">
        <v>728</v>
      </c>
      <c r="C209" s="194">
        <v>29189</v>
      </c>
      <c r="D209" s="194" t="s">
        <v>298</v>
      </c>
      <c r="E209" s="194" t="s">
        <v>179</v>
      </c>
      <c r="F209" s="197">
        <f t="shared" ref="F209:L210" si="107">O118</f>
        <v>0</v>
      </c>
      <c r="G209" s="198">
        <f t="shared" si="107"/>
        <v>65</v>
      </c>
      <c r="H209" s="198">
        <f t="shared" si="107"/>
        <v>33</v>
      </c>
      <c r="I209" s="198">
        <f t="shared" si="107"/>
        <v>65</v>
      </c>
      <c r="J209" s="199">
        <f t="shared" si="107"/>
        <v>34</v>
      </c>
      <c r="K209" s="200" t="str">
        <f t="shared" si="107"/>
        <v/>
      </c>
      <c r="L209" s="201">
        <f t="shared" si="107"/>
        <v>0.26867898178124799</v>
      </c>
      <c r="N209" s="207" t="s">
        <v>729</v>
      </c>
      <c r="O209" s="208">
        <v>1.7211703958691909E-2</v>
      </c>
      <c r="P209" s="209">
        <v>70</v>
      </c>
      <c r="Q209" s="210">
        <v>45</v>
      </c>
      <c r="R209" s="210">
        <v>75</v>
      </c>
      <c r="S209" s="211">
        <v>40</v>
      </c>
      <c r="T209" s="212">
        <v>35.546450856340392</v>
      </c>
      <c r="U209" s="213">
        <v>0.43957968476357268</v>
      </c>
      <c r="V209" s="270">
        <v>1.6</v>
      </c>
      <c r="W209" s="270"/>
      <c r="X209" s="270">
        <v>206</v>
      </c>
    </row>
    <row r="210" spans="1:24">
      <c r="A210" s="194">
        <v>207</v>
      </c>
      <c r="B210" s="194" t="s">
        <v>730</v>
      </c>
      <c r="C210" s="194">
        <v>29189</v>
      </c>
      <c r="D210" s="194" t="s">
        <v>298</v>
      </c>
      <c r="E210" s="194" t="s">
        <v>179</v>
      </c>
      <c r="F210" s="197">
        <f t="shared" si="107"/>
        <v>0</v>
      </c>
      <c r="G210" s="198">
        <f t="shared" si="107"/>
        <v>68</v>
      </c>
      <c r="H210" s="198">
        <f t="shared" si="107"/>
        <v>31</v>
      </c>
      <c r="I210" s="198">
        <f t="shared" si="107"/>
        <v>70</v>
      </c>
      <c r="J210" s="199">
        <f t="shared" si="107"/>
        <v>32</v>
      </c>
      <c r="K210" s="200">
        <f t="shared" si="107"/>
        <v>36.00190348631601</v>
      </c>
      <c r="L210" s="201">
        <f t="shared" si="107"/>
        <v>0.18422348746035186</v>
      </c>
      <c r="N210" s="207" t="s">
        <v>731</v>
      </c>
      <c r="O210" s="208"/>
      <c r="P210" s="209">
        <v>67</v>
      </c>
      <c r="Q210" s="210">
        <v>40</v>
      </c>
      <c r="R210" s="210">
        <v>80</v>
      </c>
      <c r="S210" s="211">
        <v>40</v>
      </c>
      <c r="T210" s="212" t="s">
        <v>353</v>
      </c>
      <c r="U210" s="213"/>
      <c r="V210" s="270" t="s">
        <v>353</v>
      </c>
      <c r="W210" s="270"/>
      <c r="X210" s="270">
        <v>207</v>
      </c>
    </row>
    <row r="211" spans="1:24">
      <c r="A211" s="194">
        <v>208</v>
      </c>
      <c r="B211" s="194" t="s">
        <v>732</v>
      </c>
      <c r="C211" s="194">
        <v>29189</v>
      </c>
      <c r="D211" s="194" t="s">
        <v>298</v>
      </c>
      <c r="E211" s="194" t="s">
        <v>179</v>
      </c>
      <c r="F211" s="197"/>
      <c r="G211" s="198"/>
      <c r="H211" s="198"/>
      <c r="I211" s="198"/>
      <c r="J211" s="199"/>
      <c r="K211" s="200"/>
      <c r="L211" s="201"/>
      <c r="N211" s="207" t="s">
        <v>733</v>
      </c>
      <c r="O211" s="208"/>
      <c r="P211" s="209">
        <v>73</v>
      </c>
      <c r="Q211" s="210">
        <v>38</v>
      </c>
      <c r="R211" s="210">
        <v>75</v>
      </c>
      <c r="S211" s="211">
        <v>40</v>
      </c>
      <c r="T211" s="212">
        <v>34.207606774484091</v>
      </c>
      <c r="U211" s="213">
        <v>0.32759604195234043</v>
      </c>
      <c r="V211" s="270">
        <v>18.143476</v>
      </c>
      <c r="W211" s="270"/>
      <c r="X211" s="270">
        <v>208</v>
      </c>
    </row>
    <row r="212" spans="1:24">
      <c r="A212" s="194">
        <v>209</v>
      </c>
      <c r="B212" s="194" t="s">
        <v>734</v>
      </c>
      <c r="C212" s="194">
        <v>29189</v>
      </c>
      <c r="D212" s="194" t="s">
        <v>298</v>
      </c>
      <c r="E212" s="194" t="s">
        <v>179</v>
      </c>
      <c r="F212" s="197"/>
      <c r="G212" s="198"/>
      <c r="H212" s="198"/>
      <c r="I212" s="198"/>
      <c r="J212" s="199"/>
      <c r="K212" s="200"/>
      <c r="L212" s="201"/>
      <c r="N212" s="207" t="s">
        <v>735</v>
      </c>
      <c r="O212" s="208"/>
      <c r="P212" s="209">
        <v>73</v>
      </c>
      <c r="Q212" s="210">
        <v>34</v>
      </c>
      <c r="R212" s="210">
        <v>73</v>
      </c>
      <c r="S212" s="211">
        <v>34</v>
      </c>
      <c r="T212" s="212" t="s">
        <v>353</v>
      </c>
      <c r="U212" s="213">
        <v>0.20877817319098457</v>
      </c>
      <c r="V212" s="270">
        <v>8.0039999999999996</v>
      </c>
      <c r="W212" s="270"/>
      <c r="X212" s="270">
        <v>209</v>
      </c>
    </row>
    <row r="213" spans="1:24">
      <c r="A213" s="194">
        <v>210</v>
      </c>
      <c r="B213" s="194" t="s">
        <v>736</v>
      </c>
      <c r="C213" s="194">
        <v>29189</v>
      </c>
      <c r="D213" s="194" t="s">
        <v>298</v>
      </c>
      <c r="E213" s="194" t="s">
        <v>179</v>
      </c>
      <c r="F213" s="197"/>
      <c r="G213" s="198"/>
      <c r="H213" s="198"/>
      <c r="I213" s="198"/>
      <c r="J213" s="199"/>
      <c r="K213" s="200"/>
      <c r="L213" s="201"/>
      <c r="N213" s="260" t="s">
        <v>737</v>
      </c>
      <c r="O213" s="261">
        <v>0.1210063584268781</v>
      </c>
      <c r="P213" s="204">
        <v>73</v>
      </c>
      <c r="Q213" s="198">
        <v>39</v>
      </c>
      <c r="R213" s="198">
        <v>70</v>
      </c>
      <c r="S213" s="199">
        <v>38</v>
      </c>
      <c r="T213" s="200">
        <v>32.423737373737374</v>
      </c>
      <c r="U213" s="205">
        <v>0.20634070104934138</v>
      </c>
      <c r="V213" s="194">
        <v>17.774000000000001</v>
      </c>
      <c r="X213" s="194">
        <v>210</v>
      </c>
    </row>
    <row r="214" spans="1:24">
      <c r="A214" s="194">
        <v>211</v>
      </c>
      <c r="B214" s="194" t="s">
        <v>738</v>
      </c>
      <c r="C214" s="194">
        <v>29189</v>
      </c>
      <c r="D214" s="194" t="s">
        <v>298</v>
      </c>
      <c r="E214" s="194" t="s">
        <v>179</v>
      </c>
      <c r="F214" s="197"/>
      <c r="G214" s="198"/>
      <c r="H214" s="198"/>
      <c r="I214" s="198"/>
      <c r="J214" s="199"/>
      <c r="K214" s="200"/>
      <c r="L214" s="201"/>
      <c r="N214" s="207" t="s">
        <v>739</v>
      </c>
      <c r="O214" s="208"/>
      <c r="P214" s="276">
        <v>61</v>
      </c>
      <c r="Q214" s="270">
        <v>36</v>
      </c>
      <c r="R214" s="270">
        <v>67</v>
      </c>
      <c r="S214" s="277">
        <v>34</v>
      </c>
      <c r="T214" s="212">
        <v>46.755165262807544</v>
      </c>
      <c r="U214" s="213">
        <v>0.11627030845302566</v>
      </c>
      <c r="V214" s="270">
        <v>18.765999999999998</v>
      </c>
      <c r="W214" s="270"/>
      <c r="X214" s="270">
        <v>211</v>
      </c>
    </row>
    <row r="215" spans="1:24">
      <c r="A215" s="194">
        <v>212</v>
      </c>
      <c r="B215" s="194" t="s">
        <v>740</v>
      </c>
      <c r="C215" s="194">
        <v>29189</v>
      </c>
      <c r="D215" s="194" t="s">
        <v>298</v>
      </c>
      <c r="E215" s="194" t="s">
        <v>179</v>
      </c>
      <c r="F215" s="197"/>
      <c r="G215" s="198"/>
      <c r="H215" s="198"/>
      <c r="I215" s="198"/>
      <c r="J215" s="199"/>
      <c r="K215" s="200"/>
      <c r="L215" s="201"/>
      <c r="N215" s="207" t="s">
        <v>741</v>
      </c>
      <c r="O215" s="208"/>
      <c r="P215" s="209">
        <v>72</v>
      </c>
      <c r="Q215" s="210">
        <v>33</v>
      </c>
      <c r="R215" s="210">
        <v>75</v>
      </c>
      <c r="S215" s="211">
        <v>0</v>
      </c>
      <c r="T215" s="212"/>
      <c r="U215" s="213"/>
      <c r="V215" s="270" t="s">
        <v>353</v>
      </c>
      <c r="W215" s="270"/>
      <c r="X215" s="270">
        <v>212</v>
      </c>
    </row>
    <row r="216" spans="1:24">
      <c r="A216" s="194">
        <v>213</v>
      </c>
      <c r="B216" s="194" t="s">
        <v>742</v>
      </c>
      <c r="C216" s="194">
        <v>29189</v>
      </c>
      <c r="D216" s="194" t="s">
        <v>298</v>
      </c>
      <c r="E216" s="194" t="s">
        <v>179</v>
      </c>
      <c r="F216" s="197"/>
      <c r="G216" s="198"/>
      <c r="H216" s="198"/>
      <c r="I216" s="198"/>
      <c r="J216" s="199"/>
      <c r="K216" s="200"/>
      <c r="L216" s="201"/>
      <c r="N216" s="207" t="s">
        <v>743</v>
      </c>
      <c r="O216" s="208"/>
      <c r="P216" s="209">
        <v>74</v>
      </c>
      <c r="Q216" s="210">
        <v>38</v>
      </c>
      <c r="R216" s="210">
        <v>75</v>
      </c>
      <c r="S216" s="211">
        <v>34</v>
      </c>
      <c r="T216" s="212" t="s">
        <v>353</v>
      </c>
      <c r="U216" s="213">
        <v>0.33361204013377926</v>
      </c>
      <c r="V216" s="270">
        <v>3.1880000000000002</v>
      </c>
      <c r="W216" s="270"/>
      <c r="X216" s="270">
        <v>213</v>
      </c>
    </row>
    <row r="217" spans="1:24" ht="15.6">
      <c r="A217" s="194">
        <v>214</v>
      </c>
      <c r="B217" s="194" t="s">
        <v>744</v>
      </c>
      <c r="C217" s="194">
        <v>29189</v>
      </c>
      <c r="D217" s="194" t="s">
        <v>298</v>
      </c>
      <c r="E217" s="194" t="s">
        <v>179</v>
      </c>
      <c r="F217" s="197">
        <f t="shared" ref="F217:K218" si="108">O120</f>
        <v>0</v>
      </c>
      <c r="G217" s="198">
        <f t="shared" si="108"/>
        <v>70</v>
      </c>
      <c r="H217" s="198">
        <f t="shared" si="108"/>
        <v>40</v>
      </c>
      <c r="I217" s="198">
        <f t="shared" si="108"/>
        <v>75</v>
      </c>
      <c r="J217" s="199">
        <f t="shared" si="108"/>
        <v>35</v>
      </c>
      <c r="K217" s="200" t="str">
        <f t="shared" si="108"/>
        <v/>
      </c>
      <c r="L217" s="268">
        <f>[6]Sheet2!I11</f>
        <v>0.22800028617798151</v>
      </c>
      <c r="N217" s="207" t="s">
        <v>745</v>
      </c>
      <c r="O217" s="208"/>
      <c r="P217" s="209">
        <v>68</v>
      </c>
      <c r="Q217" s="210">
        <v>45</v>
      </c>
      <c r="R217" s="210">
        <v>82</v>
      </c>
      <c r="S217" s="211">
        <v>43</v>
      </c>
      <c r="T217" s="212" t="s">
        <v>353</v>
      </c>
      <c r="U217" s="213">
        <v>0.23974527108974802</v>
      </c>
      <c r="V217" s="270">
        <v>647.53099999999995</v>
      </c>
      <c r="W217" s="270"/>
      <c r="X217" s="270">
        <v>214</v>
      </c>
    </row>
    <row r="218" spans="1:24">
      <c r="A218" s="194">
        <v>215</v>
      </c>
      <c r="B218" s="194" t="s">
        <v>746</v>
      </c>
      <c r="C218" s="194">
        <v>29188</v>
      </c>
      <c r="D218" s="194" t="s">
        <v>298</v>
      </c>
      <c r="E218" s="194" t="s">
        <v>179</v>
      </c>
      <c r="F218" s="197">
        <f t="shared" si="108"/>
        <v>0</v>
      </c>
      <c r="G218" s="198">
        <f t="shared" si="108"/>
        <v>65</v>
      </c>
      <c r="H218" s="198">
        <f t="shared" si="108"/>
        <v>35</v>
      </c>
      <c r="I218" s="198">
        <f t="shared" si="108"/>
        <v>80</v>
      </c>
      <c r="J218" s="199">
        <f t="shared" si="108"/>
        <v>32</v>
      </c>
      <c r="K218" s="200">
        <f t="shared" si="108"/>
        <v>0</v>
      </c>
      <c r="L218" s="201">
        <f>U121</f>
        <v>0.3172579453067258</v>
      </c>
      <c r="N218" s="207" t="s">
        <v>747</v>
      </c>
      <c r="O218" s="208"/>
      <c r="P218" s="209">
        <v>72</v>
      </c>
      <c r="Q218" s="210">
        <v>0</v>
      </c>
      <c r="R218" s="210">
        <v>76</v>
      </c>
      <c r="S218" s="211">
        <v>0</v>
      </c>
      <c r="T218" s="212" t="s">
        <v>353</v>
      </c>
      <c r="U218" s="213"/>
      <c r="V218" s="270" t="s">
        <v>353</v>
      </c>
      <c r="W218" s="270"/>
      <c r="X218" s="270">
        <v>215</v>
      </c>
    </row>
    <row r="219" spans="1:24">
      <c r="A219" s="194">
        <v>216</v>
      </c>
      <c r="B219" s="194" t="s">
        <v>748</v>
      </c>
      <c r="C219" s="194">
        <v>29189</v>
      </c>
      <c r="D219" s="194" t="s">
        <v>298</v>
      </c>
      <c r="E219" s="194" t="s">
        <v>180</v>
      </c>
      <c r="F219" s="197"/>
      <c r="G219" s="198"/>
      <c r="H219" s="198"/>
      <c r="I219" s="198"/>
      <c r="J219" s="199"/>
      <c r="K219" s="200"/>
      <c r="L219" s="201"/>
      <c r="N219" s="207" t="s">
        <v>749</v>
      </c>
      <c r="O219" s="208">
        <v>5.3880879568952962E-3</v>
      </c>
      <c r="P219" s="209">
        <v>70</v>
      </c>
      <c r="Q219" s="210">
        <v>35</v>
      </c>
      <c r="R219" s="210">
        <v>72</v>
      </c>
      <c r="S219" s="211">
        <v>35</v>
      </c>
      <c r="T219" s="212">
        <v>33.324634063315557</v>
      </c>
      <c r="U219" s="213">
        <v>0.35754026354319179</v>
      </c>
      <c r="V219" s="270">
        <v>4.3879999999999999</v>
      </c>
      <c r="W219" s="270"/>
      <c r="X219" s="270">
        <v>216</v>
      </c>
    </row>
    <row r="220" spans="1:24">
      <c r="A220" s="194">
        <v>217</v>
      </c>
      <c r="B220" s="194" t="s">
        <v>750</v>
      </c>
      <c r="C220" s="194">
        <v>29189</v>
      </c>
      <c r="D220" s="194" t="s">
        <v>298</v>
      </c>
      <c r="E220" s="194" t="s">
        <v>179</v>
      </c>
      <c r="F220" s="197"/>
      <c r="G220" s="198"/>
      <c r="H220" s="198"/>
      <c r="I220" s="198"/>
      <c r="J220" s="199"/>
      <c r="K220" s="200"/>
      <c r="L220" s="201"/>
      <c r="N220" s="207" t="s">
        <v>751</v>
      </c>
      <c r="O220" s="208"/>
      <c r="P220" s="209">
        <v>98</v>
      </c>
      <c r="Q220" s="210">
        <v>46</v>
      </c>
      <c r="R220" s="210">
        <v>100</v>
      </c>
      <c r="S220" s="211">
        <v>43</v>
      </c>
      <c r="T220" s="212" t="s">
        <v>353</v>
      </c>
      <c r="U220" s="213"/>
      <c r="V220" s="270" t="s">
        <v>353</v>
      </c>
      <c r="W220" s="270"/>
      <c r="X220" s="270">
        <v>217</v>
      </c>
    </row>
    <row r="221" spans="1:24">
      <c r="A221" s="194">
        <v>218</v>
      </c>
      <c r="B221" s="194" t="s">
        <v>752</v>
      </c>
      <c r="C221" s="194">
        <v>29189</v>
      </c>
      <c r="D221" s="194" t="s">
        <v>298</v>
      </c>
      <c r="E221" s="194" t="s">
        <v>179</v>
      </c>
      <c r="F221" s="197"/>
      <c r="G221" s="198"/>
      <c r="H221" s="198"/>
      <c r="I221" s="198"/>
      <c r="J221" s="199"/>
      <c r="K221" s="200"/>
      <c r="L221" s="201"/>
      <c r="N221" s="260" t="s">
        <v>753</v>
      </c>
      <c r="O221" s="261"/>
      <c r="P221" s="204">
        <v>72</v>
      </c>
      <c r="Q221" s="198">
        <v>39</v>
      </c>
      <c r="R221" s="198">
        <v>73</v>
      </c>
      <c r="S221" s="199">
        <v>38</v>
      </c>
      <c r="T221" s="200">
        <v>36.147820191133363</v>
      </c>
      <c r="U221" s="205">
        <v>0.22652780102218159</v>
      </c>
      <c r="V221" s="194">
        <v>60.081000000000003</v>
      </c>
      <c r="X221" s="194">
        <v>218</v>
      </c>
    </row>
    <row r="222" spans="1:24">
      <c r="A222" s="194">
        <v>219</v>
      </c>
      <c r="B222" s="194" t="s">
        <v>754</v>
      </c>
      <c r="C222" s="194">
        <v>29189</v>
      </c>
      <c r="D222" s="194" t="s">
        <v>298</v>
      </c>
      <c r="E222" s="194" t="s">
        <v>179</v>
      </c>
      <c r="F222" s="197">
        <f t="shared" ref="F222:L225" si="109">O122</f>
        <v>0.27485276378343859</v>
      </c>
      <c r="G222" s="198">
        <f t="shared" si="109"/>
        <v>73</v>
      </c>
      <c r="H222" s="198">
        <f t="shared" si="109"/>
        <v>36</v>
      </c>
      <c r="I222" s="198">
        <f t="shared" si="109"/>
        <v>75</v>
      </c>
      <c r="J222" s="199">
        <f t="shared" si="109"/>
        <v>38</v>
      </c>
      <c r="K222" s="200">
        <f t="shared" si="109"/>
        <v>35.047064945836929</v>
      </c>
      <c r="L222" s="201">
        <f t="shared" si="109"/>
        <v>0.27305641176182788</v>
      </c>
      <c r="N222" s="207" t="s">
        <v>755</v>
      </c>
      <c r="O222" s="208"/>
      <c r="P222" s="209">
        <v>69</v>
      </c>
      <c r="Q222" s="210">
        <v>39</v>
      </c>
      <c r="R222" s="210">
        <v>74</v>
      </c>
      <c r="S222" s="211">
        <v>34</v>
      </c>
      <c r="T222" s="212" t="s">
        <v>353</v>
      </c>
      <c r="U222" s="213">
        <v>0.31348259115976623</v>
      </c>
      <c r="V222" s="270">
        <v>16.681000000000001</v>
      </c>
      <c r="W222" s="270"/>
      <c r="X222" s="270">
        <v>219</v>
      </c>
    </row>
    <row r="223" spans="1:24">
      <c r="A223" s="194">
        <v>220</v>
      </c>
      <c r="B223" s="194" t="s">
        <v>756</v>
      </c>
      <c r="C223" s="194">
        <v>29189</v>
      </c>
      <c r="D223" s="194" t="s">
        <v>298</v>
      </c>
      <c r="E223" s="194" t="s">
        <v>179</v>
      </c>
      <c r="F223" s="197">
        <f t="shared" si="109"/>
        <v>0</v>
      </c>
      <c r="G223" s="198">
        <f t="shared" si="109"/>
        <v>72</v>
      </c>
      <c r="H223" s="198">
        <f t="shared" si="109"/>
        <v>42</v>
      </c>
      <c r="I223" s="198">
        <f t="shared" si="109"/>
        <v>74</v>
      </c>
      <c r="J223" s="199">
        <f t="shared" si="109"/>
        <v>37</v>
      </c>
      <c r="K223" s="200">
        <f t="shared" si="109"/>
        <v>32.767900746998279</v>
      </c>
      <c r="L223" s="201">
        <f t="shared" si="109"/>
        <v>0.32580379714834662</v>
      </c>
      <c r="N223" s="207" t="s">
        <v>757</v>
      </c>
      <c r="O223" s="208"/>
      <c r="P223" s="209">
        <v>80</v>
      </c>
      <c r="Q223" s="210">
        <v>52</v>
      </c>
      <c r="R223" s="210">
        <v>98</v>
      </c>
      <c r="S223" s="211">
        <v>56</v>
      </c>
      <c r="T223" s="212">
        <v>35.229012561938589</v>
      </c>
      <c r="U223" s="213">
        <v>4.4888546380582095E-2</v>
      </c>
      <c r="V223" s="270">
        <v>164.83600000000001</v>
      </c>
      <c r="W223" s="270"/>
      <c r="X223" s="270">
        <v>220</v>
      </c>
    </row>
    <row r="224" spans="1:24">
      <c r="A224" s="194">
        <v>221</v>
      </c>
      <c r="B224" s="194" t="s">
        <v>575</v>
      </c>
      <c r="C224" s="194">
        <v>29189</v>
      </c>
      <c r="D224" s="194" t="s">
        <v>298</v>
      </c>
      <c r="E224" s="194" t="s">
        <v>179</v>
      </c>
      <c r="F224" s="197">
        <f t="shared" si="109"/>
        <v>2.1120897419043862E-2</v>
      </c>
      <c r="G224" s="198">
        <f t="shared" si="109"/>
        <v>80</v>
      </c>
      <c r="H224" s="198">
        <f t="shared" si="109"/>
        <v>40</v>
      </c>
      <c r="I224" s="198">
        <f t="shared" si="109"/>
        <v>80</v>
      </c>
      <c r="J224" s="199">
        <f t="shared" si="109"/>
        <v>40</v>
      </c>
      <c r="K224" s="200">
        <f t="shared" si="109"/>
        <v>51.616798161181421</v>
      </c>
      <c r="L224" s="201">
        <f t="shared" si="109"/>
        <v>0.11332199292716773</v>
      </c>
      <c r="N224" s="207" t="s">
        <v>758</v>
      </c>
      <c r="O224" s="208">
        <v>8.5511899301839681E-2</v>
      </c>
      <c r="P224" s="209">
        <v>68</v>
      </c>
      <c r="Q224" s="210">
        <v>44</v>
      </c>
      <c r="R224" s="210">
        <v>74</v>
      </c>
      <c r="S224" s="211">
        <v>34</v>
      </c>
      <c r="T224" s="212"/>
      <c r="U224" s="213">
        <v>0.23148509334076345</v>
      </c>
      <c r="V224" s="270">
        <v>13.791</v>
      </c>
      <c r="W224" s="270"/>
      <c r="X224" s="270">
        <v>221</v>
      </c>
    </row>
    <row r="225" spans="1:24">
      <c r="A225" s="194">
        <v>222</v>
      </c>
      <c r="B225" s="194" t="s">
        <v>759</v>
      </c>
      <c r="C225" s="194">
        <v>29189</v>
      </c>
      <c r="D225" s="194" t="s">
        <v>298</v>
      </c>
      <c r="E225" s="194" t="s">
        <v>179</v>
      </c>
      <c r="F225" s="197">
        <f t="shared" si="109"/>
        <v>0</v>
      </c>
      <c r="G225" s="198">
        <f t="shared" si="109"/>
        <v>66</v>
      </c>
      <c r="H225" s="198">
        <f t="shared" si="109"/>
        <v>37.5</v>
      </c>
      <c r="I225" s="198">
        <f t="shared" si="109"/>
        <v>75</v>
      </c>
      <c r="J225" s="199">
        <f t="shared" si="109"/>
        <v>36</v>
      </c>
      <c r="K225" s="200">
        <f t="shared" si="109"/>
        <v>28.233937756446295</v>
      </c>
      <c r="L225" s="201">
        <f t="shared" si="109"/>
        <v>0.18274293308797218</v>
      </c>
      <c r="N225" s="207" t="s">
        <v>760</v>
      </c>
      <c r="O225" s="208"/>
      <c r="P225" s="209">
        <v>75</v>
      </c>
      <c r="Q225" s="210">
        <v>0</v>
      </c>
      <c r="R225" s="210">
        <v>78</v>
      </c>
      <c r="S225" s="211">
        <v>0</v>
      </c>
      <c r="T225" s="212" t="s">
        <v>353</v>
      </c>
      <c r="U225" s="213"/>
      <c r="V225" s="270" t="s">
        <v>353</v>
      </c>
      <c r="W225" s="270"/>
      <c r="X225" s="270">
        <v>222</v>
      </c>
    </row>
    <row r="226" spans="1:24">
      <c r="A226" s="194">
        <v>223</v>
      </c>
      <c r="B226" s="194" t="s">
        <v>761</v>
      </c>
      <c r="C226" s="194">
        <v>29189</v>
      </c>
      <c r="D226" s="194" t="s">
        <v>298</v>
      </c>
      <c r="E226" s="194" t="s">
        <v>179</v>
      </c>
      <c r="F226" s="197"/>
      <c r="G226" s="198"/>
      <c r="H226" s="198"/>
      <c r="I226" s="198"/>
      <c r="J226" s="199"/>
      <c r="K226" s="200"/>
      <c r="L226" s="201"/>
      <c r="N226" s="207" t="s">
        <v>762</v>
      </c>
      <c r="O226" s="208"/>
      <c r="P226" s="209">
        <v>71</v>
      </c>
      <c r="Q226" s="210">
        <v>38</v>
      </c>
      <c r="R226" s="210">
        <v>71.7</v>
      </c>
      <c r="S226" s="211">
        <v>35</v>
      </c>
      <c r="T226" s="212">
        <v>59.151992880300043</v>
      </c>
      <c r="U226" s="213">
        <v>0.2341783293724144</v>
      </c>
      <c r="V226" s="270">
        <v>17.401</v>
      </c>
      <c r="W226" s="270"/>
      <c r="X226" s="270">
        <v>223</v>
      </c>
    </row>
    <row r="227" spans="1:24">
      <c r="A227" s="194">
        <v>224</v>
      </c>
      <c r="B227" s="194" t="s">
        <v>763</v>
      </c>
      <c r="C227" s="194">
        <v>29188</v>
      </c>
      <c r="D227" s="194" t="s">
        <v>298</v>
      </c>
      <c r="E227" s="194" t="s">
        <v>179</v>
      </c>
      <c r="F227" s="197"/>
      <c r="G227" s="198"/>
      <c r="H227" s="198"/>
      <c r="I227" s="198"/>
      <c r="J227" s="199"/>
      <c r="K227" s="200"/>
      <c r="L227" s="201"/>
      <c r="N227" s="207" t="s">
        <v>764</v>
      </c>
      <c r="O227" s="208"/>
      <c r="P227" s="209">
        <v>70</v>
      </c>
      <c r="Q227" s="210">
        <v>38</v>
      </c>
      <c r="R227" s="210">
        <v>78</v>
      </c>
      <c r="S227" s="211">
        <v>34</v>
      </c>
      <c r="T227" s="212" t="s">
        <v>353</v>
      </c>
      <c r="U227" s="213">
        <v>0.2257401699822546</v>
      </c>
      <c r="V227" s="270">
        <v>8.2899999999999991</v>
      </c>
      <c r="W227" s="270"/>
      <c r="X227" s="270">
        <v>224</v>
      </c>
    </row>
    <row r="228" spans="1:24">
      <c r="A228" s="194">
        <v>225</v>
      </c>
      <c r="B228" s="194" t="s">
        <v>765</v>
      </c>
      <c r="C228" s="194">
        <v>29188</v>
      </c>
      <c r="D228" s="194" t="s">
        <v>298</v>
      </c>
      <c r="E228" s="194" t="s">
        <v>180</v>
      </c>
      <c r="F228" s="197"/>
      <c r="G228" s="198"/>
      <c r="H228" s="198"/>
      <c r="I228" s="198"/>
      <c r="J228" s="199"/>
      <c r="K228" s="200"/>
      <c r="L228" s="201"/>
      <c r="N228" s="207" t="s">
        <v>766</v>
      </c>
      <c r="O228" s="208"/>
      <c r="P228" s="209">
        <v>80</v>
      </c>
      <c r="Q228" s="210">
        <v>45</v>
      </c>
      <c r="R228" s="210">
        <v>80</v>
      </c>
      <c r="S228" s="211">
        <v>45</v>
      </c>
      <c r="T228" s="212" t="s">
        <v>353</v>
      </c>
      <c r="U228" s="213">
        <v>0.38391819660701837</v>
      </c>
      <c r="V228" s="270">
        <v>2.6509999999999998</v>
      </c>
      <c r="W228" s="270"/>
      <c r="X228" s="270">
        <v>225</v>
      </c>
    </row>
    <row r="229" spans="1:24">
      <c r="A229" s="194">
        <v>226</v>
      </c>
      <c r="B229" s="194" t="s">
        <v>767</v>
      </c>
      <c r="C229" s="194">
        <v>55133</v>
      </c>
      <c r="D229" s="194" t="s">
        <v>322</v>
      </c>
      <c r="E229" s="194" t="s">
        <v>179</v>
      </c>
      <c r="F229" s="197">
        <f t="shared" ref="F229:L229" si="110">O126</f>
        <v>0</v>
      </c>
      <c r="G229" s="198">
        <f t="shared" si="110"/>
        <v>65</v>
      </c>
      <c r="H229" s="198">
        <f t="shared" si="110"/>
        <v>43</v>
      </c>
      <c r="I229" s="198">
        <f t="shared" si="110"/>
        <v>68</v>
      </c>
      <c r="J229" s="199">
        <f t="shared" si="110"/>
        <v>36</v>
      </c>
      <c r="K229" s="200">
        <f t="shared" si="110"/>
        <v>28.562911929118126</v>
      </c>
      <c r="L229" s="201">
        <f t="shared" si="110"/>
        <v>0.25218417118295644</v>
      </c>
      <c r="N229" s="207" t="s">
        <v>768</v>
      </c>
      <c r="O229" s="208"/>
      <c r="P229" s="209">
        <v>70</v>
      </c>
      <c r="Q229" s="210">
        <v>40</v>
      </c>
      <c r="R229" s="210">
        <v>80</v>
      </c>
      <c r="S229" s="211">
        <v>40</v>
      </c>
      <c r="T229" s="212"/>
      <c r="U229" s="213">
        <v>0.2169264724372677</v>
      </c>
      <c r="V229" s="270">
        <v>17.438420999999998</v>
      </c>
      <c r="W229" s="270"/>
      <c r="X229" s="270">
        <v>226</v>
      </c>
    </row>
    <row r="230" spans="1:24">
      <c r="A230" s="194">
        <v>227</v>
      </c>
      <c r="B230" s="194" t="s">
        <v>769</v>
      </c>
      <c r="C230" s="194">
        <v>45973</v>
      </c>
      <c r="D230" s="194" t="s">
        <v>298</v>
      </c>
      <c r="E230" s="194" t="s">
        <v>179</v>
      </c>
      <c r="F230" s="197"/>
      <c r="G230" s="198"/>
      <c r="H230" s="198"/>
      <c r="I230" s="198"/>
      <c r="J230" s="199"/>
      <c r="K230" s="200"/>
      <c r="L230" s="201"/>
      <c r="N230" s="207" t="s">
        <v>770</v>
      </c>
      <c r="O230" s="208"/>
      <c r="P230" s="209">
        <v>76</v>
      </c>
      <c r="Q230" s="210">
        <v>39</v>
      </c>
      <c r="R230" s="210">
        <v>78</v>
      </c>
      <c r="S230" s="211">
        <v>36</v>
      </c>
      <c r="T230" s="212">
        <v>52.457577464788734</v>
      </c>
      <c r="U230" s="213">
        <v>0.21452541485791693</v>
      </c>
      <c r="V230" s="270">
        <v>25.513000000000002</v>
      </c>
      <c r="W230" s="270"/>
      <c r="X230" s="270">
        <v>227</v>
      </c>
    </row>
    <row r="231" spans="1:24">
      <c r="A231" s="194">
        <v>228</v>
      </c>
      <c r="B231" s="194" t="s">
        <v>771</v>
      </c>
      <c r="C231" s="194">
        <v>29189</v>
      </c>
      <c r="D231" s="194" t="s">
        <v>298</v>
      </c>
      <c r="E231" s="194" t="s">
        <v>179</v>
      </c>
      <c r="F231" s="197">
        <f t="shared" ref="F231:L232" si="111">O127</f>
        <v>2.4506092104357405E-2</v>
      </c>
      <c r="G231" s="198">
        <f t="shared" si="111"/>
        <v>70</v>
      </c>
      <c r="H231" s="198">
        <f t="shared" si="111"/>
        <v>36</v>
      </c>
      <c r="I231" s="198">
        <f t="shared" si="111"/>
        <v>75</v>
      </c>
      <c r="J231" s="199">
        <f t="shared" si="111"/>
        <v>33</v>
      </c>
      <c r="K231" s="200">
        <f t="shared" si="111"/>
        <v>35.419468841367362</v>
      </c>
      <c r="L231" s="201">
        <f t="shared" si="111"/>
        <v>0.27393973608072825</v>
      </c>
      <c r="N231" s="207" t="s">
        <v>772</v>
      </c>
      <c r="O231" s="208">
        <v>8.6365306872473353E-3</v>
      </c>
      <c r="P231" s="209">
        <v>71</v>
      </c>
      <c r="Q231" s="210">
        <v>37</v>
      </c>
      <c r="R231" s="210">
        <v>76</v>
      </c>
      <c r="S231" s="211">
        <v>36</v>
      </c>
      <c r="T231" s="212" t="s">
        <v>353</v>
      </c>
      <c r="U231" s="213">
        <v>0.4715477293790547</v>
      </c>
      <c r="V231" s="270">
        <v>5.702</v>
      </c>
      <c r="W231" s="270"/>
      <c r="X231" s="270">
        <v>228</v>
      </c>
    </row>
    <row r="232" spans="1:24">
      <c r="A232" s="194">
        <v>229</v>
      </c>
      <c r="B232" s="194" t="s">
        <v>773</v>
      </c>
      <c r="C232" s="194">
        <v>29189</v>
      </c>
      <c r="D232" s="194" t="s">
        <v>298</v>
      </c>
      <c r="E232" s="194" t="s">
        <v>179</v>
      </c>
      <c r="F232" s="197">
        <f t="shared" si="111"/>
        <v>0</v>
      </c>
      <c r="G232" s="198">
        <f t="shared" si="111"/>
        <v>75</v>
      </c>
      <c r="H232" s="198">
        <f t="shared" si="111"/>
        <v>43</v>
      </c>
      <c r="I232" s="198">
        <f t="shared" si="111"/>
        <v>80</v>
      </c>
      <c r="J232" s="199">
        <f t="shared" si="111"/>
        <v>40</v>
      </c>
      <c r="K232" s="200" t="str">
        <f t="shared" si="111"/>
        <v/>
      </c>
      <c r="L232" s="201">
        <f t="shared" si="111"/>
        <v>0.26871273487421904</v>
      </c>
      <c r="N232" s="207" t="s">
        <v>774</v>
      </c>
      <c r="O232" s="208"/>
      <c r="P232" s="209">
        <v>80</v>
      </c>
      <c r="Q232" s="210">
        <v>40</v>
      </c>
      <c r="R232" s="210">
        <v>80</v>
      </c>
      <c r="S232" s="211">
        <v>40</v>
      </c>
      <c r="T232" s="212">
        <v>35.000006226187431</v>
      </c>
      <c r="U232" s="213">
        <v>0.1961182278067885</v>
      </c>
      <c r="V232" s="270">
        <v>78.819000000000003</v>
      </c>
      <c r="W232" s="270"/>
      <c r="X232" s="270">
        <v>229</v>
      </c>
    </row>
    <row r="233" spans="1:24">
      <c r="A233" s="194">
        <v>230</v>
      </c>
      <c r="B233" s="194" t="s">
        <v>775</v>
      </c>
      <c r="C233" s="194">
        <v>55133</v>
      </c>
      <c r="D233" s="194" t="s">
        <v>322</v>
      </c>
      <c r="E233" s="194" t="s">
        <v>179</v>
      </c>
      <c r="F233" s="197"/>
      <c r="G233" s="198"/>
      <c r="H233" s="198"/>
      <c r="I233" s="198"/>
      <c r="J233" s="199"/>
      <c r="K233" s="200"/>
      <c r="L233" s="201"/>
      <c r="N233" s="207" t="s">
        <v>776</v>
      </c>
      <c r="O233" s="208"/>
      <c r="P233" s="209">
        <v>63</v>
      </c>
      <c r="Q233" s="210">
        <v>48</v>
      </c>
      <c r="R233" s="210">
        <v>72</v>
      </c>
      <c r="S233" s="211">
        <v>42</v>
      </c>
      <c r="T233" s="212" t="s">
        <v>353</v>
      </c>
      <c r="U233" s="213"/>
      <c r="V233" s="270" t="s">
        <v>353</v>
      </c>
      <c r="W233" s="270"/>
      <c r="X233" s="270">
        <v>230</v>
      </c>
    </row>
    <row r="234" spans="1:24">
      <c r="A234" s="194">
        <v>231</v>
      </c>
      <c r="B234" s="194" t="s">
        <v>777</v>
      </c>
      <c r="C234" s="194">
        <v>29189</v>
      </c>
      <c r="D234" s="194" t="s">
        <v>298</v>
      </c>
      <c r="E234" s="194" t="s">
        <v>179</v>
      </c>
      <c r="F234" s="197"/>
      <c r="G234" s="198"/>
      <c r="H234" s="198"/>
      <c r="I234" s="198"/>
      <c r="J234" s="199"/>
      <c r="K234" s="200"/>
      <c r="L234" s="201"/>
      <c r="N234" s="207" t="s">
        <v>778</v>
      </c>
      <c r="O234" s="208"/>
      <c r="P234" s="209">
        <v>78</v>
      </c>
      <c r="Q234" s="210">
        <v>51</v>
      </c>
      <c r="R234" s="210">
        <v>85</v>
      </c>
      <c r="S234" s="211">
        <v>42</v>
      </c>
      <c r="T234" s="212" t="s">
        <v>353</v>
      </c>
      <c r="U234" s="213">
        <v>0.15945465637516246</v>
      </c>
      <c r="V234" s="270">
        <v>158.447</v>
      </c>
      <c r="W234" s="270"/>
      <c r="X234" s="270">
        <v>231</v>
      </c>
    </row>
    <row r="235" spans="1:24">
      <c r="A235" s="194">
        <v>232</v>
      </c>
      <c r="B235" s="194" t="s">
        <v>779</v>
      </c>
      <c r="C235" s="194">
        <v>29189</v>
      </c>
      <c r="D235" s="194" t="s">
        <v>298</v>
      </c>
      <c r="E235" s="194" t="s">
        <v>179</v>
      </c>
      <c r="F235" s="197">
        <f t="shared" ref="F235:L235" si="112">O130</f>
        <v>0</v>
      </c>
      <c r="G235" s="198">
        <f t="shared" si="112"/>
        <v>70</v>
      </c>
      <c r="H235" s="198">
        <f t="shared" si="112"/>
        <v>42</v>
      </c>
      <c r="I235" s="198">
        <f t="shared" si="112"/>
        <v>72</v>
      </c>
      <c r="J235" s="199">
        <f t="shared" si="112"/>
        <v>35</v>
      </c>
      <c r="K235" s="200">
        <f t="shared" si="112"/>
        <v>31.90301255026986</v>
      </c>
      <c r="L235" s="201">
        <f t="shared" si="112"/>
        <v>0.24153851746828081</v>
      </c>
      <c r="N235" s="207" t="s">
        <v>780</v>
      </c>
      <c r="O235" s="208"/>
      <c r="P235" s="209">
        <v>68</v>
      </c>
      <c r="Q235" s="210">
        <v>0</v>
      </c>
      <c r="R235" s="210">
        <v>75</v>
      </c>
      <c r="S235" s="211">
        <v>0</v>
      </c>
      <c r="T235" s="212" t="s">
        <v>353</v>
      </c>
      <c r="U235" s="213"/>
      <c r="V235" s="270" t="s">
        <v>353</v>
      </c>
      <c r="W235" s="270"/>
      <c r="X235" s="270">
        <v>232</v>
      </c>
    </row>
    <row r="236" spans="1:24">
      <c r="A236" s="194">
        <v>233</v>
      </c>
      <c r="B236" s="194" t="s">
        <v>781</v>
      </c>
      <c r="C236" s="194">
        <v>29189</v>
      </c>
      <c r="D236" s="194" t="s">
        <v>298</v>
      </c>
      <c r="E236" s="194" t="s">
        <v>179</v>
      </c>
      <c r="F236" s="197"/>
      <c r="G236" s="198"/>
      <c r="H236" s="198"/>
      <c r="I236" s="198"/>
      <c r="J236" s="199"/>
      <c r="K236" s="200"/>
      <c r="L236" s="201"/>
      <c r="N236" s="207" t="s">
        <v>782</v>
      </c>
      <c r="O236" s="208"/>
      <c r="P236" s="209">
        <v>75</v>
      </c>
      <c r="Q236" s="210">
        <v>45</v>
      </c>
      <c r="R236" s="210">
        <v>78</v>
      </c>
      <c r="S236" s="211">
        <v>41</v>
      </c>
      <c r="T236" s="212">
        <v>36.022074999995993</v>
      </c>
      <c r="U236" s="213">
        <v>0.23532574071983792</v>
      </c>
      <c r="V236" s="270">
        <v>399.69600000000003</v>
      </c>
      <c r="W236" s="270"/>
      <c r="X236" s="270">
        <v>233</v>
      </c>
    </row>
    <row r="237" spans="1:24">
      <c r="A237" s="194">
        <v>234</v>
      </c>
      <c r="B237" s="194" t="s">
        <v>783</v>
      </c>
      <c r="C237" s="194">
        <v>29189</v>
      </c>
      <c r="D237" s="194" t="s">
        <v>298</v>
      </c>
      <c r="E237" s="194" t="s">
        <v>179</v>
      </c>
      <c r="F237" s="197">
        <f t="shared" ref="F237:L237" si="113">O131</f>
        <v>0</v>
      </c>
      <c r="G237" s="198">
        <f t="shared" si="113"/>
        <v>68</v>
      </c>
      <c r="H237" s="198">
        <f t="shared" si="113"/>
        <v>44</v>
      </c>
      <c r="I237" s="198">
        <f t="shared" si="113"/>
        <v>70</v>
      </c>
      <c r="J237" s="199">
        <f t="shared" si="113"/>
        <v>39</v>
      </c>
      <c r="K237" s="200">
        <f t="shared" si="113"/>
        <v>27.076615304008193</v>
      </c>
      <c r="L237" s="201">
        <f t="shared" si="113"/>
        <v>0.49924357034795763</v>
      </c>
      <c r="N237" s="207" t="s">
        <v>784</v>
      </c>
      <c r="O237" s="208"/>
      <c r="P237" s="209">
        <v>100</v>
      </c>
      <c r="Q237" s="210">
        <v>50</v>
      </c>
      <c r="R237" s="210">
        <v>115</v>
      </c>
      <c r="S237" s="211">
        <v>50</v>
      </c>
      <c r="T237" s="212" t="s">
        <v>353</v>
      </c>
      <c r="U237" s="213">
        <v>2.4610781342834634E-2</v>
      </c>
      <c r="V237" s="270">
        <v>2094.7809999999999</v>
      </c>
      <c r="W237" s="270"/>
      <c r="X237" s="270">
        <v>234</v>
      </c>
    </row>
    <row r="238" spans="1:24">
      <c r="A238" s="194">
        <v>235</v>
      </c>
      <c r="B238" s="194" t="s">
        <v>785</v>
      </c>
      <c r="C238" s="194">
        <v>29189</v>
      </c>
      <c r="D238" s="194" t="s">
        <v>298</v>
      </c>
      <c r="E238" s="194" t="s">
        <v>179</v>
      </c>
      <c r="F238" s="197"/>
      <c r="G238" s="198"/>
      <c r="H238" s="198"/>
      <c r="I238" s="198"/>
      <c r="J238" s="199"/>
      <c r="K238" s="200"/>
      <c r="L238" s="201"/>
      <c r="N238" s="207" t="s">
        <v>786</v>
      </c>
      <c r="O238" s="208">
        <v>2.9994380443944927E-2</v>
      </c>
      <c r="P238" s="209">
        <v>66</v>
      </c>
      <c r="Q238" s="210">
        <v>35</v>
      </c>
      <c r="R238" s="210">
        <v>66</v>
      </c>
      <c r="S238" s="211">
        <v>33</v>
      </c>
      <c r="T238" s="212" t="s">
        <v>353</v>
      </c>
      <c r="U238" s="213">
        <v>0.18794264610036926</v>
      </c>
      <c r="V238" s="270">
        <v>11.213700000000001</v>
      </c>
      <c r="W238" s="270"/>
      <c r="X238" s="270">
        <v>235</v>
      </c>
    </row>
    <row r="239" spans="1:24">
      <c r="A239" s="194">
        <v>236</v>
      </c>
      <c r="B239" s="194" t="s">
        <v>787</v>
      </c>
      <c r="C239" s="194">
        <v>29189</v>
      </c>
      <c r="D239" s="194" t="s">
        <v>298</v>
      </c>
      <c r="E239" s="194" t="s">
        <v>179</v>
      </c>
      <c r="F239" s="197">
        <f t="shared" ref="F239:L240" si="114">O132</f>
        <v>0</v>
      </c>
      <c r="G239" s="198">
        <f t="shared" si="114"/>
        <v>66</v>
      </c>
      <c r="H239" s="198">
        <f t="shared" si="114"/>
        <v>37</v>
      </c>
      <c r="I239" s="198">
        <f t="shared" si="114"/>
        <v>65</v>
      </c>
      <c r="J239" s="199">
        <f t="shared" si="114"/>
        <v>35</v>
      </c>
      <c r="K239" s="200" t="str">
        <f t="shared" si="114"/>
        <v/>
      </c>
      <c r="L239" s="201">
        <f t="shared" si="114"/>
        <v>0.22099775357097445</v>
      </c>
      <c r="N239" s="207" t="s">
        <v>788</v>
      </c>
      <c r="O239" s="208"/>
      <c r="P239" s="276">
        <v>125</v>
      </c>
      <c r="Q239" s="270">
        <v>63</v>
      </c>
      <c r="R239" s="270">
        <v>125</v>
      </c>
      <c r="S239" s="277">
        <v>60</v>
      </c>
      <c r="T239" s="212" t="s">
        <v>353</v>
      </c>
      <c r="U239" s="213">
        <v>5.0171516695280242E-2</v>
      </c>
      <c r="V239" s="270">
        <v>1152.9739999999999</v>
      </c>
      <c r="W239" s="270"/>
      <c r="X239" s="270">
        <v>236</v>
      </c>
    </row>
    <row r="240" spans="1:24" ht="15.6">
      <c r="A240" s="194">
        <v>237</v>
      </c>
      <c r="B240" s="194" t="s">
        <v>789</v>
      </c>
      <c r="C240" s="194">
        <v>55133</v>
      </c>
      <c r="D240" s="194" t="s">
        <v>322</v>
      </c>
      <c r="E240" s="194" t="s">
        <v>179</v>
      </c>
      <c r="F240" s="197">
        <f t="shared" si="114"/>
        <v>0</v>
      </c>
      <c r="G240" s="198">
        <f t="shared" si="114"/>
        <v>60.38</v>
      </c>
      <c r="H240" s="198">
        <f t="shared" si="114"/>
        <v>38</v>
      </c>
      <c r="I240" s="198">
        <f t="shared" si="114"/>
        <v>68</v>
      </c>
      <c r="J240" s="199">
        <f t="shared" si="114"/>
        <v>35</v>
      </c>
      <c r="K240" s="200" t="str">
        <f t="shared" si="114"/>
        <v/>
      </c>
      <c r="L240" s="268">
        <f>[6]Sheet2!I10</f>
        <v>0.17374718282373314</v>
      </c>
      <c r="N240" s="207" t="s">
        <v>790</v>
      </c>
      <c r="O240" s="208">
        <v>2.2939456417796597E-3</v>
      </c>
      <c r="P240" s="209">
        <v>67</v>
      </c>
      <c r="Q240" s="210">
        <v>41</v>
      </c>
      <c r="R240" s="210">
        <v>78</v>
      </c>
      <c r="S240" s="211">
        <v>38</v>
      </c>
      <c r="T240" s="212">
        <v>36.03034015456042</v>
      </c>
      <c r="U240" s="213">
        <v>0.23961749844871907</v>
      </c>
      <c r="V240" s="270">
        <v>274.49200000000002</v>
      </c>
      <c r="W240" s="270"/>
      <c r="X240" s="270">
        <v>237</v>
      </c>
    </row>
    <row r="241" spans="1:24">
      <c r="A241" s="194">
        <v>238</v>
      </c>
      <c r="B241" s="194" t="s">
        <v>791</v>
      </c>
      <c r="C241" s="194">
        <v>29189</v>
      </c>
      <c r="D241" s="194" t="s">
        <v>298</v>
      </c>
      <c r="E241" s="194" t="s">
        <v>179</v>
      </c>
      <c r="F241" s="197"/>
      <c r="G241" s="198"/>
      <c r="H241" s="198"/>
      <c r="I241" s="198"/>
      <c r="J241" s="199"/>
      <c r="K241" s="200"/>
      <c r="L241" s="201"/>
      <c r="N241" s="207" t="s">
        <v>792</v>
      </c>
      <c r="O241" s="208"/>
      <c r="P241" s="209">
        <v>66.8</v>
      </c>
      <c r="Q241" s="210">
        <v>41.3</v>
      </c>
      <c r="R241" s="210">
        <v>68.5</v>
      </c>
      <c r="S241" s="211">
        <v>39.200000000000003</v>
      </c>
      <c r="T241" s="212">
        <v>28.157887120078705</v>
      </c>
      <c r="U241" s="213">
        <v>0.23081406264668147</v>
      </c>
      <c r="V241" s="270">
        <v>196.64699999999999</v>
      </c>
      <c r="W241" s="270"/>
      <c r="X241" s="270">
        <v>238</v>
      </c>
    </row>
    <row r="242" spans="1:24">
      <c r="A242" s="194">
        <v>239</v>
      </c>
      <c r="B242" s="194" t="s">
        <v>793</v>
      </c>
      <c r="C242" s="194">
        <v>29189</v>
      </c>
      <c r="D242" s="194" t="s">
        <v>298</v>
      </c>
      <c r="E242" s="194" t="s">
        <v>179</v>
      </c>
      <c r="F242" s="197"/>
      <c r="G242" s="198"/>
      <c r="H242" s="198"/>
      <c r="I242" s="198"/>
      <c r="J242" s="199"/>
      <c r="K242" s="200"/>
      <c r="L242" s="201"/>
      <c r="N242" s="207" t="s">
        <v>794</v>
      </c>
      <c r="O242" s="208">
        <v>3.4953395472703062E-2</v>
      </c>
      <c r="P242" s="209">
        <v>71</v>
      </c>
      <c r="Q242" s="210">
        <v>37</v>
      </c>
      <c r="R242" s="210">
        <v>77</v>
      </c>
      <c r="S242" s="211">
        <v>32</v>
      </c>
      <c r="T242" s="212" t="s">
        <v>353</v>
      </c>
      <c r="U242" s="213">
        <v>0.24870645050017248</v>
      </c>
      <c r="V242" s="270">
        <v>28.314</v>
      </c>
      <c r="W242" s="270"/>
      <c r="X242" s="270">
        <v>239</v>
      </c>
    </row>
    <row r="243" spans="1:24">
      <c r="A243" s="194">
        <v>240</v>
      </c>
      <c r="B243" s="194" t="s">
        <v>795</v>
      </c>
      <c r="C243" s="194">
        <v>28856</v>
      </c>
      <c r="D243" s="194" t="s">
        <v>298</v>
      </c>
      <c r="E243" s="194" t="s">
        <v>179</v>
      </c>
      <c r="F243" s="197">
        <f t="shared" ref="F243:L243" si="115">O134</f>
        <v>0.2041240088577756</v>
      </c>
      <c r="G243" s="198">
        <f t="shared" si="115"/>
        <v>70</v>
      </c>
      <c r="H243" s="198">
        <f t="shared" si="115"/>
        <v>42</v>
      </c>
      <c r="I243" s="198">
        <f t="shared" si="115"/>
        <v>72</v>
      </c>
      <c r="J243" s="199">
        <f t="shared" si="115"/>
        <v>35</v>
      </c>
      <c r="K243" s="200">
        <f t="shared" si="115"/>
        <v>27.81311459801638</v>
      </c>
      <c r="L243" s="201">
        <f t="shared" si="115"/>
        <v>0.24184353444267848</v>
      </c>
      <c r="N243" s="207" t="s">
        <v>796</v>
      </c>
      <c r="O243" s="208">
        <v>8.3595919483172906E-3</v>
      </c>
      <c r="P243" s="209">
        <v>65</v>
      </c>
      <c r="Q243" s="210">
        <v>35</v>
      </c>
      <c r="R243" s="210">
        <v>72</v>
      </c>
      <c r="S243" s="211">
        <v>34</v>
      </c>
      <c r="T243" s="212">
        <v>42.243755862120082</v>
      </c>
      <c r="U243" s="213">
        <v>0.24847939640162503</v>
      </c>
      <c r="V243" s="270">
        <v>25.897400000000001</v>
      </c>
      <c r="W243" s="270"/>
      <c r="X243" s="270">
        <v>240</v>
      </c>
    </row>
    <row r="244" spans="1:24">
      <c r="A244" s="194">
        <v>241</v>
      </c>
      <c r="B244" s="194" t="s">
        <v>797</v>
      </c>
      <c r="C244" s="194">
        <v>29189</v>
      </c>
      <c r="D244" s="194" t="s">
        <v>298</v>
      </c>
      <c r="E244" s="194" t="s">
        <v>179</v>
      </c>
      <c r="F244" s="197"/>
      <c r="G244" s="198"/>
      <c r="H244" s="198"/>
      <c r="I244" s="198"/>
      <c r="J244" s="199"/>
      <c r="K244" s="200"/>
      <c r="L244" s="201"/>
      <c r="N244" s="207" t="s">
        <v>798</v>
      </c>
      <c r="O244" s="208"/>
      <c r="P244" s="209">
        <v>68</v>
      </c>
      <c r="Q244" s="210">
        <v>0</v>
      </c>
      <c r="R244" s="210">
        <v>74</v>
      </c>
      <c r="S244" s="211">
        <v>0</v>
      </c>
      <c r="T244" s="212" t="s">
        <v>353</v>
      </c>
      <c r="U244" s="213">
        <v>0.31993156544054746</v>
      </c>
      <c r="V244" s="270">
        <v>3.18</v>
      </c>
      <c r="W244" s="270"/>
      <c r="X244" s="270">
        <v>241</v>
      </c>
    </row>
    <row r="245" spans="1:24">
      <c r="A245" s="194">
        <v>242</v>
      </c>
      <c r="B245" s="194" t="s">
        <v>799</v>
      </c>
      <c r="C245" s="194">
        <v>29189</v>
      </c>
      <c r="D245" s="194" t="s">
        <v>298</v>
      </c>
      <c r="E245" s="194" t="s">
        <v>179</v>
      </c>
      <c r="F245" s="197"/>
      <c r="G245" s="198"/>
      <c r="H245" s="198"/>
      <c r="I245" s="198"/>
      <c r="J245" s="199"/>
      <c r="K245" s="200"/>
      <c r="L245" s="201"/>
      <c r="N245" s="207" t="s">
        <v>800</v>
      </c>
      <c r="O245" s="208"/>
      <c r="P245" s="276">
        <v>76</v>
      </c>
      <c r="Q245" s="270">
        <v>42</v>
      </c>
      <c r="R245" s="270">
        <v>76</v>
      </c>
      <c r="S245" s="277">
        <v>39</v>
      </c>
      <c r="T245" s="212">
        <v>38.756086174042636</v>
      </c>
      <c r="U245" s="213">
        <v>0.25674584447590576</v>
      </c>
      <c r="V245" s="270">
        <v>39.374203880000003</v>
      </c>
      <c r="W245" s="270"/>
      <c r="X245" s="270">
        <v>242</v>
      </c>
    </row>
    <row r="246" spans="1:24">
      <c r="A246" s="194">
        <v>243</v>
      </c>
      <c r="B246" s="194" t="s">
        <v>801</v>
      </c>
      <c r="C246" s="194">
        <v>29189</v>
      </c>
      <c r="D246" s="194" t="s">
        <v>298</v>
      </c>
      <c r="E246" s="194" t="s">
        <v>180</v>
      </c>
      <c r="F246" s="197"/>
      <c r="G246" s="198"/>
      <c r="H246" s="198"/>
      <c r="I246" s="198"/>
      <c r="J246" s="199"/>
      <c r="K246" s="200"/>
      <c r="L246" s="201"/>
      <c r="N246" s="207" t="s">
        <v>802</v>
      </c>
      <c r="O246" s="208"/>
      <c r="P246" s="209">
        <v>67</v>
      </c>
      <c r="Q246" s="210">
        <v>42</v>
      </c>
      <c r="R246" s="210">
        <v>70</v>
      </c>
      <c r="S246" s="211">
        <v>37</v>
      </c>
      <c r="T246" s="212" t="s">
        <v>353</v>
      </c>
      <c r="U246" s="213">
        <v>0.40074330242143225</v>
      </c>
      <c r="V246" s="270">
        <v>4.6526290000000001</v>
      </c>
      <c r="W246" s="270"/>
      <c r="X246" s="270">
        <v>243</v>
      </c>
    </row>
    <row r="247" spans="1:24">
      <c r="A247" s="194">
        <v>244</v>
      </c>
      <c r="B247" s="194" t="s">
        <v>803</v>
      </c>
      <c r="C247" s="194">
        <v>29189</v>
      </c>
      <c r="D247" s="194" t="s">
        <v>322</v>
      </c>
      <c r="E247" s="194" t="s">
        <v>179</v>
      </c>
      <c r="F247" s="197">
        <f t="shared" ref="F247:L248" si="116">O135</f>
        <v>0</v>
      </c>
      <c r="G247" s="198">
        <f t="shared" si="116"/>
        <v>64</v>
      </c>
      <c r="H247" s="198">
        <f t="shared" si="116"/>
        <v>45</v>
      </c>
      <c r="I247" s="198">
        <f t="shared" si="116"/>
        <v>65</v>
      </c>
      <c r="J247" s="199">
        <f t="shared" si="116"/>
        <v>40</v>
      </c>
      <c r="K247" s="200" t="str">
        <f t="shared" si="116"/>
        <v/>
      </c>
      <c r="L247" s="201">
        <f t="shared" si="116"/>
        <v>0.19586194937631596</v>
      </c>
      <c r="N247" s="207" t="s">
        <v>804</v>
      </c>
      <c r="O247" s="208"/>
      <c r="P247" s="209">
        <v>68</v>
      </c>
      <c r="Q247" s="210">
        <v>45</v>
      </c>
      <c r="R247" s="210">
        <v>70</v>
      </c>
      <c r="S247" s="211">
        <v>43</v>
      </c>
      <c r="T247" s="212" t="s">
        <v>353</v>
      </c>
      <c r="U247" s="213">
        <v>0.17581161874834209</v>
      </c>
      <c r="V247" s="270">
        <v>40.390999999999998</v>
      </c>
      <c r="W247" s="270"/>
      <c r="X247" s="270">
        <v>244</v>
      </c>
    </row>
    <row r="248" spans="1:24" ht="15.6">
      <c r="A248" s="194">
        <v>245</v>
      </c>
      <c r="B248" s="194" t="s">
        <v>805</v>
      </c>
      <c r="C248" s="194">
        <v>29188</v>
      </c>
      <c r="D248" s="194" t="s">
        <v>298</v>
      </c>
      <c r="E248" s="194" t="s">
        <v>179</v>
      </c>
      <c r="F248" s="197">
        <f t="shared" si="116"/>
        <v>0</v>
      </c>
      <c r="G248" s="198">
        <f t="shared" si="116"/>
        <v>73</v>
      </c>
      <c r="H248" s="198">
        <f t="shared" si="116"/>
        <v>0</v>
      </c>
      <c r="I248" s="198">
        <f t="shared" si="116"/>
        <v>73</v>
      </c>
      <c r="J248" s="199">
        <f t="shared" si="116"/>
        <v>0</v>
      </c>
      <c r="K248" s="200" t="str">
        <f t="shared" si="116"/>
        <v/>
      </c>
      <c r="L248" s="268">
        <f>[6]Sheet2!I11</f>
        <v>0.22800028617798151</v>
      </c>
      <c r="N248" s="207" t="s">
        <v>806</v>
      </c>
      <c r="O248" s="208"/>
      <c r="P248" s="209">
        <v>73</v>
      </c>
      <c r="Q248" s="210">
        <v>40</v>
      </c>
      <c r="R248" s="210">
        <v>74</v>
      </c>
      <c r="S248" s="211">
        <v>38</v>
      </c>
      <c r="T248" s="212">
        <v>33.293261760135614</v>
      </c>
      <c r="U248" s="213">
        <v>0.48748877941981389</v>
      </c>
      <c r="V248" s="270">
        <v>2.8090739999999998</v>
      </c>
      <c r="W248" s="270"/>
      <c r="X248" s="270">
        <v>245</v>
      </c>
    </row>
    <row r="249" spans="1:24">
      <c r="A249" s="194">
        <v>246</v>
      </c>
      <c r="B249" s="194" t="s">
        <v>807</v>
      </c>
      <c r="C249" s="194">
        <v>41333</v>
      </c>
      <c r="D249" s="194" t="s">
        <v>298</v>
      </c>
      <c r="E249" s="194" t="s">
        <v>179</v>
      </c>
      <c r="F249" s="197"/>
      <c r="G249" s="198"/>
      <c r="H249" s="198"/>
      <c r="I249" s="198"/>
      <c r="J249" s="199"/>
      <c r="K249" s="200"/>
      <c r="L249" s="201"/>
      <c r="N249" s="207" t="s">
        <v>808</v>
      </c>
      <c r="O249" s="208"/>
      <c r="P249" s="209">
        <v>74</v>
      </c>
      <c r="Q249" s="210">
        <v>39</v>
      </c>
      <c r="R249" s="210">
        <v>76</v>
      </c>
      <c r="S249" s="211">
        <v>34</v>
      </c>
      <c r="T249" s="212" t="s">
        <v>353</v>
      </c>
      <c r="U249" s="213">
        <v>0.25546265720508676</v>
      </c>
      <c r="V249" s="270">
        <v>10.597</v>
      </c>
      <c r="W249" s="270"/>
      <c r="X249" s="270">
        <v>246</v>
      </c>
    </row>
    <row r="250" spans="1:24">
      <c r="A250" s="194">
        <v>247</v>
      </c>
      <c r="B250" s="194" t="s">
        <v>809</v>
      </c>
      <c r="C250" s="194">
        <v>44023</v>
      </c>
      <c r="D250" s="194" t="s">
        <v>322</v>
      </c>
      <c r="E250" s="194" t="s">
        <v>180</v>
      </c>
      <c r="F250" s="197">
        <f t="shared" ref="F250:L250" si="117">O137</f>
        <v>0</v>
      </c>
      <c r="G250" s="198">
        <f t="shared" si="117"/>
        <v>73</v>
      </c>
      <c r="H250" s="198">
        <f t="shared" si="117"/>
        <v>0</v>
      </c>
      <c r="I250" s="198">
        <f t="shared" si="117"/>
        <v>73</v>
      </c>
      <c r="J250" s="199">
        <f t="shared" si="117"/>
        <v>0</v>
      </c>
      <c r="K250" s="200">
        <f t="shared" si="117"/>
        <v>28.55022805146475</v>
      </c>
      <c r="L250" s="201">
        <f t="shared" si="117"/>
        <v>0.26233766233766231</v>
      </c>
      <c r="N250" s="207" t="s">
        <v>810</v>
      </c>
      <c r="O250" s="208">
        <v>3.4430193439865435E-3</v>
      </c>
      <c r="P250" s="209">
        <v>66</v>
      </c>
      <c r="Q250" s="210">
        <v>39</v>
      </c>
      <c r="R250" s="210">
        <v>70</v>
      </c>
      <c r="S250" s="211">
        <v>36</v>
      </c>
      <c r="T250" s="212">
        <v>31.196659204408473</v>
      </c>
      <c r="U250" s="213">
        <v>0.21267505340612392</v>
      </c>
      <c r="V250" s="270">
        <v>29.853000000000002</v>
      </c>
      <c r="W250" s="270"/>
      <c r="X250" s="270">
        <v>247</v>
      </c>
    </row>
    <row r="251" spans="1:24">
      <c r="A251" s="194">
        <v>248</v>
      </c>
      <c r="B251" s="194" t="s">
        <v>811</v>
      </c>
      <c r="C251" s="194">
        <v>29189</v>
      </c>
      <c r="D251" s="194" t="s">
        <v>298</v>
      </c>
      <c r="E251" s="194" t="s">
        <v>179</v>
      </c>
      <c r="F251" s="197"/>
      <c r="G251" s="198"/>
      <c r="H251" s="198"/>
      <c r="I251" s="198"/>
      <c r="J251" s="199"/>
      <c r="K251" s="200"/>
      <c r="L251" s="201"/>
      <c r="N251" s="207" t="s">
        <v>812</v>
      </c>
      <c r="O251" s="208"/>
      <c r="P251" s="209">
        <v>67</v>
      </c>
      <c r="Q251" s="210">
        <v>37</v>
      </c>
      <c r="R251" s="210">
        <v>70</v>
      </c>
      <c r="S251" s="211">
        <v>34</v>
      </c>
      <c r="T251" s="212">
        <v>32.745812737811598</v>
      </c>
      <c r="U251" s="213">
        <v>0.26686901704412797</v>
      </c>
      <c r="V251" s="270">
        <v>9.42</v>
      </c>
      <c r="W251" s="270"/>
      <c r="X251" s="270">
        <v>248</v>
      </c>
    </row>
    <row r="252" spans="1:24">
      <c r="A252" s="194">
        <v>249</v>
      </c>
      <c r="B252" s="194" t="s">
        <v>813</v>
      </c>
      <c r="C252" s="194">
        <v>29189</v>
      </c>
      <c r="D252" s="194" t="s">
        <v>298</v>
      </c>
      <c r="E252" s="194" t="s">
        <v>179</v>
      </c>
      <c r="F252" s="197">
        <f t="shared" ref="F252:L252" si="118">O138</f>
        <v>7.3937588207621141E-2</v>
      </c>
      <c r="G252" s="198">
        <f t="shared" si="118"/>
        <v>70</v>
      </c>
      <c r="H252" s="198">
        <f t="shared" si="118"/>
        <v>34.5</v>
      </c>
      <c r="I252" s="198">
        <f t="shared" si="118"/>
        <v>72</v>
      </c>
      <c r="J252" s="199">
        <f t="shared" si="118"/>
        <v>33</v>
      </c>
      <c r="K252" s="200">
        <f t="shared" si="118"/>
        <v>33.602151604771642</v>
      </c>
      <c r="L252" s="201">
        <f t="shared" si="118"/>
        <v>0.21691643383286766</v>
      </c>
      <c r="N252" s="207" t="s">
        <v>814</v>
      </c>
      <c r="O252" s="208">
        <v>6.973014434139879E-5</v>
      </c>
      <c r="P252" s="209">
        <v>72</v>
      </c>
      <c r="Q252" s="210">
        <v>39</v>
      </c>
      <c r="R252" s="210">
        <v>76</v>
      </c>
      <c r="S252" s="211">
        <v>34</v>
      </c>
      <c r="T252" s="212">
        <v>34.869991065066671</v>
      </c>
      <c r="U252" s="213">
        <v>0.26729428172942815</v>
      </c>
      <c r="V252" s="270">
        <v>10.507</v>
      </c>
      <c r="W252" s="270"/>
      <c r="X252" s="270">
        <v>249</v>
      </c>
    </row>
    <row r="253" spans="1:24">
      <c r="A253" s="194">
        <v>250</v>
      </c>
      <c r="B253" s="194" t="s">
        <v>815</v>
      </c>
      <c r="C253" s="194">
        <v>29189</v>
      </c>
      <c r="D253" s="194" t="s">
        <v>298</v>
      </c>
      <c r="E253" s="194" t="s">
        <v>179</v>
      </c>
      <c r="F253" s="197">
        <f t="shared" ref="F253:L254" si="119">O140</f>
        <v>0</v>
      </c>
      <c r="G253" s="198">
        <f t="shared" si="119"/>
        <v>72</v>
      </c>
      <c r="H253" s="198">
        <f t="shared" si="119"/>
        <v>40</v>
      </c>
      <c r="I253" s="198">
        <f t="shared" si="119"/>
        <v>72</v>
      </c>
      <c r="J253" s="199">
        <f t="shared" si="119"/>
        <v>40</v>
      </c>
      <c r="K253" s="200" t="str">
        <f t="shared" si="119"/>
        <v/>
      </c>
      <c r="L253" s="201">
        <f t="shared" si="119"/>
        <v>0.2803927933776984</v>
      </c>
      <c r="N253" s="207" t="s">
        <v>816</v>
      </c>
      <c r="O253" s="208"/>
      <c r="P253" s="209">
        <v>66</v>
      </c>
      <c r="Q253" s="210">
        <v>38</v>
      </c>
      <c r="R253" s="210">
        <v>73</v>
      </c>
      <c r="S253" s="211">
        <v>36</v>
      </c>
      <c r="T253" s="212">
        <v>30.201102191033733</v>
      </c>
      <c r="U253" s="213">
        <v>0.31531005647263249</v>
      </c>
      <c r="V253" s="270">
        <v>6.3046249999999997</v>
      </c>
      <c r="W253" s="270"/>
      <c r="X253" s="270">
        <v>250</v>
      </c>
    </row>
    <row r="254" spans="1:24">
      <c r="A254" s="194">
        <v>251</v>
      </c>
      <c r="B254" s="194" t="s">
        <v>817</v>
      </c>
      <c r="C254" s="194">
        <v>29189</v>
      </c>
      <c r="D254" s="194" t="s">
        <v>298</v>
      </c>
      <c r="E254" s="194" t="s">
        <v>180</v>
      </c>
      <c r="F254" s="197">
        <f t="shared" si="119"/>
        <v>9.4308389379192305E-3</v>
      </c>
      <c r="G254" s="198">
        <f t="shared" si="119"/>
        <v>67</v>
      </c>
      <c r="H254" s="198">
        <f t="shared" si="119"/>
        <v>42</v>
      </c>
      <c r="I254" s="198">
        <f t="shared" si="119"/>
        <v>81</v>
      </c>
      <c r="J254" s="199">
        <f t="shared" si="119"/>
        <v>34</v>
      </c>
      <c r="K254" s="200">
        <f t="shared" si="119"/>
        <v>32.415217939027464</v>
      </c>
      <c r="L254" s="201">
        <f t="shared" si="119"/>
        <v>0.3305003819709702</v>
      </c>
      <c r="N254" s="207" t="s">
        <v>818</v>
      </c>
      <c r="O254" s="208">
        <v>1.3805119957110307E-2</v>
      </c>
      <c r="P254" s="209">
        <v>72</v>
      </c>
      <c r="Q254" s="210">
        <v>41</v>
      </c>
      <c r="R254" s="210">
        <v>73</v>
      </c>
      <c r="S254" s="211">
        <v>39</v>
      </c>
      <c r="T254" s="212"/>
      <c r="U254" s="213">
        <v>0.45528676270725743</v>
      </c>
      <c r="V254" s="270">
        <v>4.008</v>
      </c>
      <c r="W254" s="270"/>
      <c r="X254" s="270">
        <v>251</v>
      </c>
    </row>
    <row r="255" spans="1:24">
      <c r="A255" s="194">
        <v>252</v>
      </c>
      <c r="B255" s="194" t="s">
        <v>819</v>
      </c>
      <c r="C255" s="194">
        <v>29189</v>
      </c>
      <c r="D255" s="194" t="s">
        <v>322</v>
      </c>
      <c r="E255" s="194" t="s">
        <v>179</v>
      </c>
      <c r="F255" s="197"/>
      <c r="G255" s="198"/>
      <c r="H255" s="198"/>
      <c r="I255" s="198"/>
      <c r="J255" s="199"/>
      <c r="K255" s="200"/>
      <c r="L255" s="201"/>
      <c r="N255" s="207" t="s">
        <v>820</v>
      </c>
      <c r="O255" s="208">
        <v>1.6757865937072503E-2</v>
      </c>
      <c r="P255" s="209">
        <v>70</v>
      </c>
      <c r="Q255" s="210">
        <v>0</v>
      </c>
      <c r="R255" s="210">
        <v>80</v>
      </c>
      <c r="S255" s="211">
        <v>0</v>
      </c>
      <c r="T255" s="212" t="s">
        <v>353</v>
      </c>
      <c r="U255" s="213">
        <v>0.30536956521739128</v>
      </c>
      <c r="V255" s="270">
        <v>31.952999999999999</v>
      </c>
      <c r="W255" s="270"/>
      <c r="X255" s="270">
        <v>252</v>
      </c>
    </row>
    <row r="256" spans="1:24">
      <c r="A256" s="194">
        <v>253</v>
      </c>
      <c r="B256" s="194" t="s">
        <v>819</v>
      </c>
      <c r="C256" s="194">
        <v>29189</v>
      </c>
      <c r="D256" s="194" t="s">
        <v>298</v>
      </c>
      <c r="E256" s="194" t="s">
        <v>179</v>
      </c>
      <c r="F256" s="197"/>
      <c r="G256" s="198"/>
      <c r="H256" s="198"/>
      <c r="I256" s="198"/>
      <c r="J256" s="199"/>
      <c r="K256" s="200"/>
      <c r="L256" s="201"/>
      <c r="N256" s="207" t="s">
        <v>821</v>
      </c>
      <c r="O256" s="208"/>
      <c r="P256" s="209">
        <v>70</v>
      </c>
      <c r="Q256" s="210">
        <v>35</v>
      </c>
      <c r="R256" s="210">
        <v>75</v>
      </c>
      <c r="S256" s="211">
        <v>32</v>
      </c>
      <c r="T256" s="212">
        <v>39.619779176581176</v>
      </c>
      <c r="U256" s="213">
        <v>0.22868686868686869</v>
      </c>
      <c r="V256" s="270">
        <v>11.454000000000001</v>
      </c>
      <c r="W256" s="270"/>
      <c r="X256" s="270">
        <v>253</v>
      </c>
    </row>
    <row r="257" spans="1:24" ht="15.6">
      <c r="A257" s="194">
        <v>254</v>
      </c>
      <c r="B257" s="194" t="s">
        <v>822</v>
      </c>
      <c r="C257" s="194">
        <v>29189</v>
      </c>
      <c r="D257" s="194" t="s">
        <v>298</v>
      </c>
      <c r="E257" s="194" t="s">
        <v>179</v>
      </c>
      <c r="F257" s="197">
        <f t="shared" ref="F257:K259" si="120">O142</f>
        <v>0</v>
      </c>
      <c r="G257" s="198">
        <f t="shared" si="120"/>
        <v>71</v>
      </c>
      <c r="H257" s="198">
        <f t="shared" si="120"/>
        <v>0</v>
      </c>
      <c r="I257" s="198">
        <f t="shared" si="120"/>
        <v>79</v>
      </c>
      <c r="J257" s="199">
        <f t="shared" si="120"/>
        <v>0</v>
      </c>
      <c r="K257" s="200" t="str">
        <f t="shared" si="120"/>
        <v/>
      </c>
      <c r="L257" s="268">
        <f>[6]Sheet2!I11</f>
        <v>0.22800028617798151</v>
      </c>
      <c r="N257" s="207" t="s">
        <v>823</v>
      </c>
      <c r="O257" s="208"/>
      <c r="P257" s="209">
        <v>73</v>
      </c>
      <c r="Q257" s="210">
        <v>42</v>
      </c>
      <c r="R257" s="210">
        <v>75</v>
      </c>
      <c r="S257" s="211">
        <v>40</v>
      </c>
      <c r="T257" s="212" t="s">
        <v>353</v>
      </c>
      <c r="U257" s="213">
        <v>0.26005738797750855</v>
      </c>
      <c r="V257" s="270">
        <v>204.23599999999999</v>
      </c>
      <c r="W257" s="270"/>
      <c r="X257" s="270">
        <v>254</v>
      </c>
    </row>
    <row r="258" spans="1:24">
      <c r="A258" s="194">
        <v>255</v>
      </c>
      <c r="B258" s="194" t="s">
        <v>824</v>
      </c>
      <c r="C258" s="194">
        <v>29189</v>
      </c>
      <c r="D258" s="194" t="s">
        <v>298</v>
      </c>
      <c r="E258" s="194" t="s">
        <v>179</v>
      </c>
      <c r="F258" s="197">
        <f t="shared" si="120"/>
        <v>0</v>
      </c>
      <c r="G258" s="198">
        <f t="shared" si="120"/>
        <v>70</v>
      </c>
      <c r="H258" s="198">
        <f t="shared" si="120"/>
        <v>41</v>
      </c>
      <c r="I258" s="198">
        <f t="shared" si="120"/>
        <v>70</v>
      </c>
      <c r="J258" s="199">
        <f t="shared" si="120"/>
        <v>41</v>
      </c>
      <c r="K258" s="200" t="str">
        <f t="shared" si="120"/>
        <v/>
      </c>
      <c r="L258" s="201">
        <f>U143</f>
        <v>0.31760591573840757</v>
      </c>
      <c r="N258" s="207" t="s">
        <v>825</v>
      </c>
      <c r="O258" s="208"/>
      <c r="P258" s="209">
        <v>75</v>
      </c>
      <c r="Q258" s="210">
        <v>40</v>
      </c>
      <c r="R258" s="210">
        <v>82</v>
      </c>
      <c r="S258" s="211">
        <v>39</v>
      </c>
      <c r="T258" s="212">
        <v>42.554670479371481</v>
      </c>
      <c r="U258" s="213">
        <v>0.16509396556642708</v>
      </c>
      <c r="V258" s="270">
        <v>73.992999999999995</v>
      </c>
      <c r="W258" s="270"/>
      <c r="X258" s="270">
        <v>255</v>
      </c>
    </row>
    <row r="259" spans="1:24" ht="15.6">
      <c r="A259" s="194">
        <v>256</v>
      </c>
      <c r="B259" s="194" t="s">
        <v>826</v>
      </c>
      <c r="C259" s="194">
        <v>31210</v>
      </c>
      <c r="D259" s="194" t="s">
        <v>322</v>
      </c>
      <c r="E259" s="194" t="s">
        <v>179</v>
      </c>
      <c r="F259" s="197">
        <f t="shared" si="120"/>
        <v>0</v>
      </c>
      <c r="G259" s="198">
        <f t="shared" si="120"/>
        <v>60</v>
      </c>
      <c r="H259" s="198">
        <f t="shared" si="120"/>
        <v>0</v>
      </c>
      <c r="I259" s="198">
        <f t="shared" si="120"/>
        <v>80</v>
      </c>
      <c r="J259" s="199">
        <f t="shared" si="120"/>
        <v>0</v>
      </c>
      <c r="K259" s="200" t="str">
        <f t="shared" si="120"/>
        <v/>
      </c>
      <c r="L259" s="268">
        <f>[6]Sheet2!I10</f>
        <v>0.17374718282373314</v>
      </c>
      <c r="N259" s="287" t="s">
        <v>827</v>
      </c>
      <c r="O259" s="288"/>
      <c r="P259" s="289">
        <v>78</v>
      </c>
      <c r="Q259" s="290">
        <v>40</v>
      </c>
      <c r="R259" s="290">
        <v>82</v>
      </c>
      <c r="S259" s="291">
        <v>35</v>
      </c>
      <c r="T259" s="292" t="s">
        <v>353</v>
      </c>
      <c r="U259" s="293">
        <v>0.2564394908904763</v>
      </c>
      <c r="V259" s="270">
        <v>95.867999999999995</v>
      </c>
      <c r="W259" s="270"/>
      <c r="X259" s="270">
        <v>256</v>
      </c>
    </row>
    <row r="260" spans="1:24">
      <c r="A260" s="194">
        <v>257</v>
      </c>
      <c r="B260" s="194" t="s">
        <v>828</v>
      </c>
      <c r="C260" s="194">
        <v>29188</v>
      </c>
      <c r="D260" s="194" t="s">
        <v>298</v>
      </c>
      <c r="E260" s="194" t="s">
        <v>180</v>
      </c>
      <c r="F260" s="197">
        <f t="shared" ref="F260:L260" si="121">O152</f>
        <v>0</v>
      </c>
      <c r="G260" s="198">
        <f t="shared" si="121"/>
        <v>75</v>
      </c>
      <c r="H260" s="198">
        <f t="shared" si="121"/>
        <v>52</v>
      </c>
      <c r="I260" s="198">
        <f t="shared" si="121"/>
        <v>80</v>
      </c>
      <c r="J260" s="199">
        <f t="shared" si="121"/>
        <v>45</v>
      </c>
      <c r="K260" s="200" t="str">
        <f t="shared" si="121"/>
        <v/>
      </c>
      <c r="L260" s="201">
        <f t="shared" si="121"/>
        <v>0.25359712230215825</v>
      </c>
    </row>
    <row r="261" spans="1:24">
      <c r="A261" s="194">
        <v>258</v>
      </c>
      <c r="B261" s="194" t="s">
        <v>829</v>
      </c>
      <c r="C261" s="194">
        <v>29189</v>
      </c>
      <c r="D261" s="194" t="s">
        <v>298</v>
      </c>
      <c r="E261" s="194" t="s">
        <v>179</v>
      </c>
      <c r="F261" s="197"/>
      <c r="G261" s="198"/>
      <c r="H261" s="198"/>
      <c r="I261" s="198"/>
      <c r="J261" s="199"/>
      <c r="K261" s="200"/>
      <c r="L261" s="201"/>
    </row>
    <row r="262" spans="1:24">
      <c r="A262" s="194">
        <v>259</v>
      </c>
      <c r="B262" s="194" t="s">
        <v>830</v>
      </c>
      <c r="C262" s="194">
        <v>23795</v>
      </c>
      <c r="D262" s="194" t="s">
        <v>298</v>
      </c>
      <c r="E262" s="194" t="s">
        <v>179</v>
      </c>
      <c r="F262" s="197"/>
      <c r="G262" s="198"/>
      <c r="H262" s="198"/>
      <c r="I262" s="198"/>
      <c r="J262" s="199"/>
      <c r="K262" s="200"/>
      <c r="L262" s="201"/>
    </row>
    <row r="263" spans="1:24">
      <c r="A263" s="194">
        <v>260</v>
      </c>
      <c r="B263" s="194" t="s">
        <v>830</v>
      </c>
      <c r="C263" s="194">
        <v>29189</v>
      </c>
      <c r="D263" s="194" t="s">
        <v>298</v>
      </c>
      <c r="E263" s="194" t="s">
        <v>179</v>
      </c>
      <c r="F263" s="197"/>
      <c r="G263" s="198"/>
      <c r="H263" s="198"/>
      <c r="I263" s="198"/>
      <c r="J263" s="199"/>
      <c r="K263" s="200"/>
      <c r="L263" s="201"/>
    </row>
    <row r="264" spans="1:24">
      <c r="A264" s="194">
        <v>261</v>
      </c>
      <c r="B264" s="194" t="s">
        <v>831</v>
      </c>
      <c r="C264" s="194">
        <v>41333</v>
      </c>
      <c r="D264" s="194" t="s">
        <v>298</v>
      </c>
      <c r="E264" s="194" t="s">
        <v>179</v>
      </c>
      <c r="F264" s="197">
        <f t="shared" ref="F264:L267" si="122">O147</f>
        <v>0</v>
      </c>
      <c r="G264" s="198">
        <f t="shared" si="122"/>
        <v>74</v>
      </c>
      <c r="H264" s="198">
        <f t="shared" si="122"/>
        <v>40</v>
      </c>
      <c r="I264" s="198">
        <f t="shared" si="122"/>
        <v>74</v>
      </c>
      <c r="J264" s="199">
        <f t="shared" si="122"/>
        <v>38</v>
      </c>
      <c r="K264" s="200">
        <f t="shared" si="122"/>
        <v>36.844128774010883</v>
      </c>
      <c r="L264" s="201">
        <f t="shared" si="122"/>
        <v>0.2188596691126202</v>
      </c>
    </row>
    <row r="265" spans="1:24">
      <c r="A265" s="194">
        <v>262</v>
      </c>
      <c r="B265" s="194" t="s">
        <v>832</v>
      </c>
      <c r="C265" s="194">
        <v>29188</v>
      </c>
      <c r="D265" s="194" t="s">
        <v>298</v>
      </c>
      <c r="E265" s="194" t="s">
        <v>180</v>
      </c>
      <c r="F265" s="197">
        <f t="shared" si="122"/>
        <v>0</v>
      </c>
      <c r="G265" s="198">
        <f t="shared" si="122"/>
        <v>73</v>
      </c>
      <c r="H265" s="198">
        <f t="shared" si="122"/>
        <v>41</v>
      </c>
      <c r="I265" s="198">
        <f t="shared" si="122"/>
        <v>75</v>
      </c>
      <c r="J265" s="199">
        <f t="shared" si="122"/>
        <v>40</v>
      </c>
      <c r="K265" s="200">
        <f t="shared" si="122"/>
        <v>3.5520143126997965</v>
      </c>
      <c r="L265" s="201">
        <f t="shared" si="122"/>
        <v>0.27656720684271863</v>
      </c>
    </row>
    <row r="266" spans="1:24">
      <c r="A266" s="194">
        <v>263</v>
      </c>
      <c r="B266" s="194" t="s">
        <v>624</v>
      </c>
      <c r="C266" s="194">
        <v>29188</v>
      </c>
      <c r="D266" s="194" t="s">
        <v>298</v>
      </c>
      <c r="E266" s="194" t="s">
        <v>180</v>
      </c>
      <c r="F266" s="197">
        <f t="shared" si="122"/>
        <v>0</v>
      </c>
      <c r="G266" s="198">
        <f t="shared" si="122"/>
        <v>67</v>
      </c>
      <c r="H266" s="198">
        <f t="shared" si="122"/>
        <v>67</v>
      </c>
      <c r="I266" s="198">
        <f t="shared" si="122"/>
        <v>71</v>
      </c>
      <c r="J266" s="199">
        <f t="shared" si="122"/>
        <v>71</v>
      </c>
      <c r="K266" s="200">
        <f t="shared" si="122"/>
        <v>33.030288913026958</v>
      </c>
      <c r="L266" s="201">
        <f t="shared" si="122"/>
        <v>0.26487182298263534</v>
      </c>
    </row>
    <row r="267" spans="1:24">
      <c r="A267" s="194">
        <v>264</v>
      </c>
      <c r="B267" s="194" t="s">
        <v>833</v>
      </c>
      <c r="C267" s="194">
        <v>29189</v>
      </c>
      <c r="D267" s="194" t="s">
        <v>298</v>
      </c>
      <c r="E267" s="194" t="s">
        <v>180</v>
      </c>
      <c r="F267" s="197">
        <f t="shared" si="122"/>
        <v>0</v>
      </c>
      <c r="G267" s="198">
        <f t="shared" si="122"/>
        <v>75</v>
      </c>
      <c r="H267" s="198">
        <f t="shared" si="122"/>
        <v>53</v>
      </c>
      <c r="I267" s="198">
        <f t="shared" si="122"/>
        <v>85</v>
      </c>
      <c r="J267" s="199">
        <f t="shared" si="122"/>
        <v>47</v>
      </c>
      <c r="K267" s="200">
        <f t="shared" si="122"/>
        <v>34.118186758900578</v>
      </c>
      <c r="L267" s="201">
        <f t="shared" si="122"/>
        <v>0.19083493483106331</v>
      </c>
    </row>
    <row r="268" spans="1:24">
      <c r="A268" s="194">
        <v>265</v>
      </c>
      <c r="B268" s="194" t="s">
        <v>834</v>
      </c>
      <c r="C268" s="194">
        <v>29189</v>
      </c>
      <c r="D268" s="194" t="s">
        <v>298</v>
      </c>
      <c r="E268" s="194" t="s">
        <v>179</v>
      </c>
      <c r="F268" s="197"/>
      <c r="G268" s="198"/>
      <c r="H268" s="198"/>
      <c r="I268" s="198"/>
      <c r="J268" s="199"/>
      <c r="K268" s="200"/>
      <c r="L268" s="201"/>
    </row>
    <row r="269" spans="1:24">
      <c r="A269" s="194">
        <v>266</v>
      </c>
      <c r="B269" s="194" t="s">
        <v>835</v>
      </c>
      <c r="C269" s="194">
        <v>29188</v>
      </c>
      <c r="D269" s="194" t="s">
        <v>298</v>
      </c>
      <c r="E269" s="194" t="s">
        <v>179</v>
      </c>
      <c r="F269" s="197"/>
      <c r="G269" s="198"/>
      <c r="H269" s="198"/>
      <c r="I269" s="198"/>
      <c r="J269" s="199"/>
      <c r="K269" s="200"/>
      <c r="L269" s="201"/>
    </row>
    <row r="270" spans="1:24">
      <c r="A270" s="194">
        <v>267</v>
      </c>
      <c r="B270" s="194" t="s">
        <v>836</v>
      </c>
      <c r="C270" s="194">
        <v>29189</v>
      </c>
      <c r="D270" s="194" t="s">
        <v>298</v>
      </c>
      <c r="E270" s="194" t="s">
        <v>179</v>
      </c>
      <c r="F270" s="197"/>
      <c r="G270" s="198"/>
      <c r="H270" s="198"/>
      <c r="I270" s="198"/>
      <c r="J270" s="199"/>
      <c r="K270" s="200"/>
      <c r="L270" s="201"/>
    </row>
    <row r="271" spans="1:24">
      <c r="A271" s="194">
        <v>268</v>
      </c>
      <c r="B271" s="194" t="s">
        <v>837</v>
      </c>
      <c r="C271" s="194">
        <v>29189</v>
      </c>
      <c r="D271" s="194" t="s">
        <v>298</v>
      </c>
      <c r="E271" s="194" t="s">
        <v>179</v>
      </c>
      <c r="F271" s="197">
        <f t="shared" ref="F271:L271" si="123">O145</f>
        <v>7.2396076599719368E-3</v>
      </c>
      <c r="G271" s="198">
        <f t="shared" si="123"/>
        <v>72</v>
      </c>
      <c r="H271" s="198">
        <f t="shared" si="123"/>
        <v>38</v>
      </c>
      <c r="I271" s="198">
        <f t="shared" si="123"/>
        <v>76</v>
      </c>
      <c r="J271" s="199">
        <f t="shared" si="123"/>
        <v>35</v>
      </c>
      <c r="K271" s="200">
        <f t="shared" si="123"/>
        <v>34.726955023416103</v>
      </c>
      <c r="L271" s="201">
        <f t="shared" si="123"/>
        <v>0.15658695901921843</v>
      </c>
    </row>
    <row r="272" spans="1:24">
      <c r="A272" s="194">
        <v>269</v>
      </c>
      <c r="B272" s="194" t="s">
        <v>838</v>
      </c>
      <c r="C272" s="194">
        <v>29189</v>
      </c>
      <c r="D272" s="194" t="s">
        <v>298</v>
      </c>
      <c r="E272" s="194" t="s">
        <v>179</v>
      </c>
      <c r="F272" s="197">
        <f t="shared" ref="F272:L272" si="124">O246</f>
        <v>0</v>
      </c>
      <c r="G272" s="198">
        <f t="shared" si="124"/>
        <v>67</v>
      </c>
      <c r="H272" s="198">
        <f t="shared" si="124"/>
        <v>42</v>
      </c>
      <c r="I272" s="198">
        <f t="shared" si="124"/>
        <v>70</v>
      </c>
      <c r="J272" s="199">
        <f t="shared" si="124"/>
        <v>37</v>
      </c>
      <c r="K272" s="200" t="str">
        <f t="shared" si="124"/>
        <v/>
      </c>
      <c r="L272" s="201">
        <f t="shared" si="124"/>
        <v>0.40074330242143225</v>
      </c>
    </row>
    <row r="273" spans="1:12">
      <c r="A273" s="194">
        <v>270</v>
      </c>
      <c r="B273" s="194" t="s">
        <v>839</v>
      </c>
      <c r="C273" s="194">
        <v>29189</v>
      </c>
      <c r="D273" s="194" t="s">
        <v>298</v>
      </c>
      <c r="E273" s="194" t="s">
        <v>179</v>
      </c>
      <c r="F273" s="197">
        <f t="shared" ref="F273:L273" si="125">O151</f>
        <v>0</v>
      </c>
      <c r="G273" s="198">
        <f t="shared" si="125"/>
        <v>68</v>
      </c>
      <c r="H273" s="198">
        <f t="shared" si="125"/>
        <v>40</v>
      </c>
      <c r="I273" s="198">
        <f t="shared" si="125"/>
        <v>70</v>
      </c>
      <c r="J273" s="199">
        <f t="shared" si="125"/>
        <v>37</v>
      </c>
      <c r="K273" s="200" t="str">
        <f t="shared" si="125"/>
        <v/>
      </c>
      <c r="L273" s="201">
        <f t="shared" si="125"/>
        <v>0.23822738827421522</v>
      </c>
    </row>
    <row r="274" spans="1:12">
      <c r="A274" s="194">
        <v>271</v>
      </c>
      <c r="B274" s="194" t="s">
        <v>840</v>
      </c>
      <c r="C274" s="194">
        <v>29189</v>
      </c>
      <c r="D274" s="194" t="s">
        <v>322</v>
      </c>
      <c r="E274" s="194" t="s">
        <v>179</v>
      </c>
      <c r="F274" s="197">
        <f t="shared" ref="F274:L274" si="126">O255</f>
        <v>1.6757865937072503E-2</v>
      </c>
      <c r="G274" s="198">
        <f t="shared" si="126"/>
        <v>70</v>
      </c>
      <c r="H274" s="198">
        <f t="shared" si="126"/>
        <v>0</v>
      </c>
      <c r="I274" s="198">
        <f t="shared" si="126"/>
        <v>80</v>
      </c>
      <c r="J274" s="199">
        <f t="shared" si="126"/>
        <v>0</v>
      </c>
      <c r="K274" s="200" t="str">
        <f t="shared" si="126"/>
        <v/>
      </c>
      <c r="L274" s="201">
        <f t="shared" si="126"/>
        <v>0.30536956521739128</v>
      </c>
    </row>
    <row r="275" spans="1:12">
      <c r="A275" s="194">
        <v>272</v>
      </c>
      <c r="B275" s="194" t="s">
        <v>841</v>
      </c>
      <c r="C275" s="194">
        <v>32264</v>
      </c>
      <c r="D275" s="194" t="s">
        <v>322</v>
      </c>
      <c r="E275" s="194" t="s">
        <v>179</v>
      </c>
      <c r="F275" s="197">
        <f t="shared" ref="F275:L275" si="127">O153</f>
        <v>0</v>
      </c>
      <c r="G275" s="198">
        <f t="shared" si="127"/>
        <v>69.13</v>
      </c>
      <c r="H275" s="198">
        <f t="shared" si="127"/>
        <v>44.59</v>
      </c>
      <c r="I275" s="198">
        <f t="shared" si="127"/>
        <v>73.069999999999993</v>
      </c>
      <c r="J275" s="199">
        <f t="shared" si="127"/>
        <v>39.200000000000003</v>
      </c>
      <c r="K275" s="200">
        <f t="shared" si="127"/>
        <v>0</v>
      </c>
      <c r="L275" s="201">
        <f t="shared" si="127"/>
        <v>0.24214000347403161</v>
      </c>
    </row>
    <row r="276" spans="1:12">
      <c r="A276" s="194">
        <v>273</v>
      </c>
      <c r="B276" s="194" t="s">
        <v>842</v>
      </c>
      <c r="C276" s="194">
        <v>29188</v>
      </c>
      <c r="D276" s="194" t="s">
        <v>298</v>
      </c>
      <c r="E276" s="194" t="s">
        <v>180</v>
      </c>
      <c r="F276" s="197"/>
      <c r="G276" s="198"/>
      <c r="H276" s="198"/>
      <c r="I276" s="198"/>
      <c r="J276" s="199"/>
      <c r="K276" s="200"/>
      <c r="L276" s="201"/>
    </row>
    <row r="277" spans="1:12">
      <c r="A277" s="194">
        <v>274</v>
      </c>
      <c r="B277" s="194" t="s">
        <v>843</v>
      </c>
      <c r="C277" s="194">
        <v>23795</v>
      </c>
      <c r="D277" s="194" t="s">
        <v>298</v>
      </c>
      <c r="E277" s="194" t="s">
        <v>179</v>
      </c>
      <c r="F277" s="197"/>
      <c r="G277" s="198"/>
      <c r="H277" s="198"/>
      <c r="I277" s="198"/>
      <c r="J277" s="199"/>
      <c r="K277" s="200"/>
      <c r="L277" s="201"/>
    </row>
    <row r="278" spans="1:12">
      <c r="A278" s="194">
        <v>275</v>
      </c>
      <c r="B278" s="194" t="s">
        <v>844</v>
      </c>
      <c r="C278" s="194">
        <v>29189</v>
      </c>
      <c r="D278" s="194" t="s">
        <v>298</v>
      </c>
      <c r="E278" s="194" t="s">
        <v>179</v>
      </c>
      <c r="F278" s="197"/>
      <c r="G278" s="198"/>
      <c r="H278" s="198"/>
      <c r="I278" s="198"/>
      <c r="J278" s="199"/>
      <c r="K278" s="200"/>
      <c r="L278" s="201"/>
    </row>
    <row r="279" spans="1:12">
      <c r="A279" s="194">
        <v>276</v>
      </c>
      <c r="B279" s="194" t="s">
        <v>845</v>
      </c>
      <c r="C279" s="194">
        <v>29189</v>
      </c>
      <c r="D279" s="194" t="s">
        <v>298</v>
      </c>
      <c r="E279" s="194" t="s">
        <v>179</v>
      </c>
      <c r="F279" s="197">
        <f t="shared" ref="F279:L279" si="128">O156</f>
        <v>0</v>
      </c>
      <c r="G279" s="198">
        <f t="shared" si="128"/>
        <v>65</v>
      </c>
      <c r="H279" s="198">
        <f t="shared" si="128"/>
        <v>40</v>
      </c>
      <c r="I279" s="198">
        <f t="shared" si="128"/>
        <v>70</v>
      </c>
      <c r="J279" s="199">
        <f t="shared" si="128"/>
        <v>35</v>
      </c>
      <c r="K279" s="200">
        <f t="shared" si="128"/>
        <v>32.20957264957265</v>
      </c>
      <c r="L279" s="201">
        <f t="shared" si="128"/>
        <v>0.24167047010497489</v>
      </c>
    </row>
    <row r="280" spans="1:12">
      <c r="A280" s="194">
        <v>277</v>
      </c>
      <c r="B280" s="194" t="s">
        <v>846</v>
      </c>
      <c r="C280" s="194">
        <v>29189</v>
      </c>
      <c r="D280" s="194" t="s">
        <v>298</v>
      </c>
      <c r="E280" s="194" t="s">
        <v>179</v>
      </c>
      <c r="F280" s="197">
        <f t="shared" ref="F280:L280" si="129">O155</f>
        <v>0</v>
      </c>
      <c r="G280" s="198">
        <f t="shared" si="129"/>
        <v>70</v>
      </c>
      <c r="H280" s="198">
        <f t="shared" si="129"/>
        <v>40</v>
      </c>
      <c r="I280" s="198">
        <f t="shared" si="129"/>
        <v>74</v>
      </c>
      <c r="J280" s="199">
        <f t="shared" si="129"/>
        <v>36</v>
      </c>
      <c r="K280" s="200">
        <f t="shared" si="129"/>
        <v>30.217456453888268</v>
      </c>
      <c r="L280" s="201">
        <f t="shared" si="129"/>
        <v>0.24838776783856875</v>
      </c>
    </row>
    <row r="281" spans="1:12">
      <c r="A281" s="194">
        <v>278</v>
      </c>
      <c r="B281" s="194" t="s">
        <v>847</v>
      </c>
      <c r="C281" s="194">
        <v>29189</v>
      </c>
      <c r="D281" s="194" t="s">
        <v>298</v>
      </c>
      <c r="E281" s="194" t="s">
        <v>179</v>
      </c>
      <c r="F281" s="197">
        <f t="shared" ref="F281:L282" si="130">O157</f>
        <v>0</v>
      </c>
      <c r="G281" s="198">
        <f t="shared" si="130"/>
        <v>70</v>
      </c>
      <c r="H281" s="198">
        <f t="shared" si="130"/>
        <v>40</v>
      </c>
      <c r="I281" s="198">
        <f t="shared" si="130"/>
        <v>77</v>
      </c>
      <c r="J281" s="199">
        <f t="shared" si="130"/>
        <v>36</v>
      </c>
      <c r="K281" s="200">
        <f t="shared" si="130"/>
        <v>0</v>
      </c>
      <c r="L281" s="201">
        <f t="shared" si="130"/>
        <v>0.24604347931460702</v>
      </c>
    </row>
    <row r="282" spans="1:12">
      <c r="A282" s="194">
        <v>279</v>
      </c>
      <c r="B282" s="194" t="s">
        <v>848</v>
      </c>
      <c r="C282" s="194">
        <v>29189</v>
      </c>
      <c r="D282" s="194" t="s">
        <v>322</v>
      </c>
      <c r="E282" s="194" t="s">
        <v>179</v>
      </c>
      <c r="F282" s="197">
        <f t="shared" si="130"/>
        <v>0</v>
      </c>
      <c r="G282" s="198">
        <f t="shared" si="130"/>
        <v>75</v>
      </c>
      <c r="H282" s="198">
        <f t="shared" si="130"/>
        <v>38</v>
      </c>
      <c r="I282" s="198">
        <f t="shared" si="130"/>
        <v>84</v>
      </c>
      <c r="J282" s="199">
        <f t="shared" si="130"/>
        <v>40</v>
      </c>
      <c r="K282" s="200" t="str">
        <f t="shared" si="130"/>
        <v/>
      </c>
      <c r="L282" s="201">
        <f t="shared" si="130"/>
        <v>0.30186201957507758</v>
      </c>
    </row>
    <row r="283" spans="1:12">
      <c r="A283" s="194">
        <v>280</v>
      </c>
      <c r="B283" s="194" t="s">
        <v>849</v>
      </c>
      <c r="C283" s="194">
        <v>29189</v>
      </c>
      <c r="D283" s="194" t="s">
        <v>298</v>
      </c>
      <c r="E283" s="194" t="s">
        <v>179</v>
      </c>
      <c r="F283" s="197"/>
      <c r="G283" s="198"/>
      <c r="H283" s="198"/>
      <c r="I283" s="198"/>
      <c r="J283" s="199"/>
      <c r="K283" s="200"/>
      <c r="L283" s="201"/>
    </row>
    <row r="284" spans="1:12">
      <c r="A284" s="194">
        <v>281</v>
      </c>
      <c r="B284" s="194" t="s">
        <v>850</v>
      </c>
      <c r="C284" s="194">
        <v>29189</v>
      </c>
      <c r="D284" s="194" t="s">
        <v>298</v>
      </c>
      <c r="E284" s="194" t="s">
        <v>180</v>
      </c>
      <c r="F284" s="197">
        <f t="shared" ref="F284:L284" si="131">O159</f>
        <v>0</v>
      </c>
      <c r="G284" s="198">
        <f t="shared" si="131"/>
        <v>75</v>
      </c>
      <c r="H284" s="198">
        <f t="shared" si="131"/>
        <v>0</v>
      </c>
      <c r="I284" s="198">
        <f t="shared" si="131"/>
        <v>80</v>
      </c>
      <c r="J284" s="199">
        <f t="shared" si="131"/>
        <v>0</v>
      </c>
      <c r="K284" s="200" t="str">
        <f t="shared" si="131"/>
        <v/>
      </c>
      <c r="L284" s="201">
        <f t="shared" si="131"/>
        <v>0.23113988857099835</v>
      </c>
    </row>
    <row r="285" spans="1:12">
      <c r="A285" s="194">
        <v>282</v>
      </c>
      <c r="B285" s="194" t="s">
        <v>851</v>
      </c>
      <c r="C285" s="194">
        <v>29189</v>
      </c>
      <c r="D285" s="194" t="s">
        <v>298</v>
      </c>
      <c r="E285" s="194" t="s">
        <v>179</v>
      </c>
      <c r="F285" s="197"/>
      <c r="G285" s="198"/>
      <c r="H285" s="198"/>
      <c r="I285" s="198"/>
      <c r="J285" s="199"/>
      <c r="K285" s="200"/>
      <c r="L285" s="201"/>
    </row>
    <row r="286" spans="1:12">
      <c r="A286" s="194">
        <v>283</v>
      </c>
      <c r="B286" s="194" t="s">
        <v>852</v>
      </c>
      <c r="C286" s="194">
        <v>29189</v>
      </c>
      <c r="D286" s="194" t="s">
        <v>298</v>
      </c>
      <c r="E286" s="194" t="s">
        <v>179</v>
      </c>
      <c r="F286" s="197">
        <f t="shared" ref="F286:L287" si="132">O160</f>
        <v>0</v>
      </c>
      <c r="G286" s="198">
        <f t="shared" si="132"/>
        <v>74</v>
      </c>
      <c r="H286" s="198">
        <f t="shared" si="132"/>
        <v>42</v>
      </c>
      <c r="I286" s="198">
        <f t="shared" si="132"/>
        <v>77</v>
      </c>
      <c r="J286" s="199">
        <f t="shared" si="132"/>
        <v>40</v>
      </c>
      <c r="K286" s="200">
        <f t="shared" si="132"/>
        <v>29.494048140043763</v>
      </c>
      <c r="L286" s="201">
        <f t="shared" si="132"/>
        <v>0.47068206469725005</v>
      </c>
    </row>
    <row r="287" spans="1:12" ht="15.6">
      <c r="A287" s="194">
        <v>284</v>
      </c>
      <c r="B287" s="194" t="s">
        <v>853</v>
      </c>
      <c r="C287" s="194">
        <v>29189</v>
      </c>
      <c r="D287" s="194" t="s">
        <v>298</v>
      </c>
      <c r="E287" s="194" t="s">
        <v>179</v>
      </c>
      <c r="F287" s="197">
        <f t="shared" si="132"/>
        <v>0</v>
      </c>
      <c r="G287" s="198">
        <f t="shared" si="132"/>
        <v>69</v>
      </c>
      <c r="H287" s="198">
        <f t="shared" si="132"/>
        <v>69</v>
      </c>
      <c r="I287" s="198">
        <f t="shared" si="132"/>
        <v>75</v>
      </c>
      <c r="J287" s="199">
        <f t="shared" si="132"/>
        <v>75</v>
      </c>
      <c r="K287" s="200" t="str">
        <f t="shared" si="132"/>
        <v/>
      </c>
      <c r="L287" s="268">
        <f>[6]Sheet2!I11</f>
        <v>0.22800028617798151</v>
      </c>
    </row>
    <row r="288" spans="1:12">
      <c r="A288" s="194">
        <v>285</v>
      </c>
      <c r="B288" s="194" t="s">
        <v>854</v>
      </c>
      <c r="C288" s="194">
        <v>29189</v>
      </c>
      <c r="D288" s="194" t="s">
        <v>298</v>
      </c>
      <c r="E288" s="194" t="s">
        <v>179</v>
      </c>
      <c r="F288" s="197"/>
      <c r="G288" s="198"/>
      <c r="H288" s="198"/>
      <c r="I288" s="198"/>
      <c r="J288" s="199"/>
      <c r="K288" s="200"/>
      <c r="L288" s="201"/>
    </row>
    <row r="289" spans="1:12">
      <c r="A289" s="194">
        <v>286</v>
      </c>
      <c r="B289" s="194" t="s">
        <v>855</v>
      </c>
      <c r="C289" s="194">
        <v>29188</v>
      </c>
      <c r="D289" s="194" t="s">
        <v>298</v>
      </c>
      <c r="E289" s="194" t="s">
        <v>180</v>
      </c>
      <c r="F289" s="197"/>
      <c r="G289" s="198"/>
      <c r="H289" s="198"/>
      <c r="I289" s="198"/>
      <c r="J289" s="199"/>
      <c r="K289" s="200"/>
      <c r="L289" s="201"/>
    </row>
    <row r="290" spans="1:12">
      <c r="A290" s="194">
        <v>287</v>
      </c>
      <c r="B290" s="194" t="s">
        <v>856</v>
      </c>
      <c r="C290" s="194">
        <v>29188</v>
      </c>
      <c r="D290" s="194" t="s">
        <v>298</v>
      </c>
      <c r="E290" s="194" t="s">
        <v>180</v>
      </c>
      <c r="F290" s="197"/>
      <c r="G290" s="198"/>
      <c r="H290" s="198"/>
      <c r="I290" s="198"/>
      <c r="J290" s="199"/>
      <c r="K290" s="200"/>
      <c r="L290" s="201"/>
    </row>
    <row r="291" spans="1:12">
      <c r="A291" s="194">
        <v>288</v>
      </c>
      <c r="B291" s="194" t="s">
        <v>857</v>
      </c>
      <c r="C291" s="194">
        <v>29188</v>
      </c>
      <c r="D291" s="194" t="s">
        <v>298</v>
      </c>
      <c r="E291" s="194" t="s">
        <v>180</v>
      </c>
      <c r="F291" s="197"/>
      <c r="G291" s="198"/>
      <c r="H291" s="198"/>
      <c r="I291" s="198"/>
      <c r="J291" s="199"/>
      <c r="K291" s="200"/>
      <c r="L291" s="201"/>
    </row>
    <row r="292" spans="1:12">
      <c r="A292" s="194">
        <v>289</v>
      </c>
      <c r="B292" s="194" t="s">
        <v>858</v>
      </c>
      <c r="C292" s="194">
        <v>29188</v>
      </c>
      <c r="D292" s="194" t="s">
        <v>298</v>
      </c>
      <c r="E292" s="194" t="s">
        <v>179</v>
      </c>
      <c r="F292" s="197">
        <f t="shared" ref="F292:L296" si="133">O163</f>
        <v>0</v>
      </c>
      <c r="G292" s="198">
        <f t="shared" si="133"/>
        <v>69</v>
      </c>
      <c r="H292" s="198">
        <f t="shared" si="133"/>
        <v>42</v>
      </c>
      <c r="I292" s="198">
        <f t="shared" si="133"/>
        <v>79</v>
      </c>
      <c r="J292" s="199">
        <f t="shared" si="133"/>
        <v>40</v>
      </c>
      <c r="K292" s="200">
        <f t="shared" si="133"/>
        <v>31.922208718287816</v>
      </c>
      <c r="L292" s="201">
        <f t="shared" si="133"/>
        <v>0.25570625535959229</v>
      </c>
    </row>
    <row r="293" spans="1:12">
      <c r="A293" s="194">
        <v>290</v>
      </c>
      <c r="B293" s="194" t="s">
        <v>859</v>
      </c>
      <c r="C293" s="194">
        <v>29189</v>
      </c>
      <c r="D293" s="194" t="s">
        <v>298</v>
      </c>
      <c r="E293" s="194" t="s">
        <v>179</v>
      </c>
      <c r="F293" s="197">
        <f t="shared" si="133"/>
        <v>6.5034355946966028E-3</v>
      </c>
      <c r="G293" s="198">
        <f t="shared" si="133"/>
        <v>67</v>
      </c>
      <c r="H293" s="198">
        <f t="shared" si="133"/>
        <v>39</v>
      </c>
      <c r="I293" s="198">
        <f t="shared" si="133"/>
        <v>67</v>
      </c>
      <c r="J293" s="199">
        <f t="shared" si="133"/>
        <v>35</v>
      </c>
      <c r="K293" s="200" t="str">
        <f t="shared" si="133"/>
        <v/>
      </c>
      <c r="L293" s="201">
        <f t="shared" si="133"/>
        <v>0.25355062440335874</v>
      </c>
    </row>
    <row r="294" spans="1:12">
      <c r="A294" s="194">
        <v>291</v>
      </c>
      <c r="B294" s="194" t="s">
        <v>860</v>
      </c>
      <c r="C294" s="194">
        <v>18957</v>
      </c>
      <c r="D294" s="194" t="s">
        <v>298</v>
      </c>
      <c r="E294" s="194" t="s">
        <v>180</v>
      </c>
      <c r="F294" s="197">
        <f t="shared" si="133"/>
        <v>0</v>
      </c>
      <c r="G294" s="198">
        <f t="shared" si="133"/>
        <v>75</v>
      </c>
      <c r="H294" s="198">
        <f t="shared" si="133"/>
        <v>45</v>
      </c>
      <c r="I294" s="198">
        <f t="shared" si="133"/>
        <v>85</v>
      </c>
      <c r="J294" s="199">
        <f t="shared" si="133"/>
        <v>48</v>
      </c>
      <c r="K294" s="200">
        <f t="shared" si="133"/>
        <v>0</v>
      </c>
      <c r="L294" s="201">
        <f t="shared" si="133"/>
        <v>0.18813899613899615</v>
      </c>
    </row>
    <row r="295" spans="1:12">
      <c r="A295" s="194">
        <v>292</v>
      </c>
      <c r="B295" s="194" t="s">
        <v>861</v>
      </c>
      <c r="C295" s="194">
        <v>28856</v>
      </c>
      <c r="D295" s="194" t="s">
        <v>298</v>
      </c>
      <c r="E295" s="194" t="s">
        <v>179</v>
      </c>
      <c r="F295" s="197">
        <f t="shared" si="133"/>
        <v>0</v>
      </c>
      <c r="G295" s="198">
        <f t="shared" si="133"/>
        <v>84</v>
      </c>
      <c r="H295" s="198">
        <f t="shared" si="133"/>
        <v>40</v>
      </c>
      <c r="I295" s="198">
        <f t="shared" si="133"/>
        <v>82</v>
      </c>
      <c r="J295" s="199">
        <f t="shared" si="133"/>
        <v>36</v>
      </c>
      <c r="K295" s="200" t="str">
        <f t="shared" si="133"/>
        <v/>
      </c>
      <c r="L295" s="201">
        <f t="shared" si="133"/>
        <v>0.34889287851585876</v>
      </c>
    </row>
    <row r="296" spans="1:12">
      <c r="A296" s="194">
        <v>293</v>
      </c>
      <c r="B296" s="194" t="s">
        <v>657</v>
      </c>
      <c r="C296" s="194">
        <v>29189</v>
      </c>
      <c r="D296" s="194" t="s">
        <v>322</v>
      </c>
      <c r="E296" s="194" t="s">
        <v>180</v>
      </c>
      <c r="F296" s="197">
        <f t="shared" si="133"/>
        <v>0</v>
      </c>
      <c r="G296" s="198">
        <f t="shared" si="133"/>
        <v>76</v>
      </c>
      <c r="H296" s="198">
        <f t="shared" si="133"/>
        <v>48</v>
      </c>
      <c r="I296" s="198">
        <f t="shared" si="133"/>
        <v>77</v>
      </c>
      <c r="J296" s="199">
        <f t="shared" si="133"/>
        <v>46</v>
      </c>
      <c r="K296" s="200">
        <f t="shared" si="133"/>
        <v>30.891617926391213</v>
      </c>
      <c r="L296" s="201">
        <f t="shared" si="133"/>
        <v>0.19897859012715033</v>
      </c>
    </row>
    <row r="297" spans="1:12">
      <c r="A297" s="194">
        <v>294</v>
      </c>
      <c r="B297" s="194" t="s">
        <v>862</v>
      </c>
      <c r="C297" s="194">
        <v>29189</v>
      </c>
      <c r="D297" s="194" t="s">
        <v>298</v>
      </c>
      <c r="E297" s="194" t="s">
        <v>179</v>
      </c>
      <c r="F297" s="197"/>
      <c r="G297" s="198"/>
      <c r="H297" s="198"/>
      <c r="I297" s="198"/>
      <c r="J297" s="199"/>
      <c r="K297" s="200"/>
      <c r="L297" s="201"/>
    </row>
    <row r="298" spans="1:12">
      <c r="A298" s="194">
        <v>295</v>
      </c>
      <c r="B298" s="194" t="s">
        <v>863</v>
      </c>
      <c r="C298" s="194">
        <v>29189</v>
      </c>
      <c r="D298" s="194" t="s">
        <v>298</v>
      </c>
      <c r="E298" s="194" t="s">
        <v>179</v>
      </c>
      <c r="F298" s="197"/>
      <c r="G298" s="198"/>
      <c r="H298" s="198"/>
      <c r="I298" s="198"/>
      <c r="J298" s="199"/>
      <c r="K298" s="200"/>
      <c r="L298" s="201"/>
    </row>
    <row r="299" spans="1:12">
      <c r="A299" s="194">
        <v>296</v>
      </c>
      <c r="B299" s="194" t="s">
        <v>864</v>
      </c>
      <c r="C299" s="194">
        <v>29189</v>
      </c>
      <c r="D299" s="194" t="s">
        <v>298</v>
      </c>
      <c r="E299" s="194" t="s">
        <v>179</v>
      </c>
      <c r="F299" s="197">
        <f t="shared" ref="F299:L307" si="134">O170</f>
        <v>0</v>
      </c>
      <c r="G299" s="198">
        <f t="shared" si="134"/>
        <v>66</v>
      </c>
      <c r="H299" s="198">
        <f t="shared" si="134"/>
        <v>0</v>
      </c>
      <c r="I299" s="198">
        <f t="shared" si="134"/>
        <v>72</v>
      </c>
      <c r="J299" s="199">
        <f t="shared" si="134"/>
        <v>0</v>
      </c>
      <c r="K299" s="200" t="str">
        <f t="shared" si="134"/>
        <v/>
      </c>
      <c r="L299" s="201">
        <f t="shared" si="134"/>
        <v>0.22408497568466854</v>
      </c>
    </row>
    <row r="300" spans="1:12">
      <c r="A300" s="194">
        <v>297</v>
      </c>
      <c r="B300" s="194" t="s">
        <v>865</v>
      </c>
      <c r="C300" s="194">
        <v>29189</v>
      </c>
      <c r="D300" s="194" t="s">
        <v>298</v>
      </c>
      <c r="E300" s="194" t="s">
        <v>179</v>
      </c>
      <c r="F300" s="197">
        <f t="shared" si="134"/>
        <v>0</v>
      </c>
      <c r="G300" s="198">
        <f t="shared" si="134"/>
        <v>70</v>
      </c>
      <c r="H300" s="198">
        <f t="shared" si="134"/>
        <v>38</v>
      </c>
      <c r="I300" s="198">
        <f t="shared" si="134"/>
        <v>75</v>
      </c>
      <c r="J300" s="199">
        <f t="shared" si="134"/>
        <v>38</v>
      </c>
      <c r="K300" s="200" t="str">
        <f t="shared" si="134"/>
        <v/>
      </c>
      <c r="L300" s="201">
        <f t="shared" si="134"/>
        <v>0.31825006729629263</v>
      </c>
    </row>
    <row r="301" spans="1:12">
      <c r="A301" s="194">
        <v>298</v>
      </c>
      <c r="B301" s="194" t="s">
        <v>866</v>
      </c>
      <c r="C301" s="194">
        <v>29189</v>
      </c>
      <c r="D301" s="194" t="s">
        <v>298</v>
      </c>
      <c r="E301" s="194" t="s">
        <v>179</v>
      </c>
      <c r="F301" s="197">
        <f t="shared" si="134"/>
        <v>0</v>
      </c>
      <c r="G301" s="198">
        <f t="shared" si="134"/>
        <v>70</v>
      </c>
      <c r="H301" s="198">
        <f t="shared" si="134"/>
        <v>40</v>
      </c>
      <c r="I301" s="198">
        <f t="shared" si="134"/>
        <v>70</v>
      </c>
      <c r="J301" s="199">
        <f t="shared" si="134"/>
        <v>40</v>
      </c>
      <c r="K301" s="200" t="str">
        <f t="shared" si="134"/>
        <v/>
      </c>
      <c r="L301" s="201">
        <f t="shared" si="134"/>
        <v>0.27653055540081334</v>
      </c>
    </row>
    <row r="302" spans="1:12">
      <c r="A302" s="194">
        <v>299</v>
      </c>
      <c r="B302" s="194" t="s">
        <v>867</v>
      </c>
      <c r="C302" s="194">
        <v>29189</v>
      </c>
      <c r="D302" s="194" t="s">
        <v>298</v>
      </c>
      <c r="E302" s="194" t="s">
        <v>179</v>
      </c>
      <c r="F302" s="197">
        <f t="shared" si="134"/>
        <v>0</v>
      </c>
      <c r="G302" s="198">
        <f t="shared" si="134"/>
        <v>68</v>
      </c>
      <c r="H302" s="198">
        <f t="shared" si="134"/>
        <v>43</v>
      </c>
      <c r="I302" s="198">
        <f t="shared" si="134"/>
        <v>72</v>
      </c>
      <c r="J302" s="199">
        <f t="shared" si="134"/>
        <v>39</v>
      </c>
      <c r="K302" s="200" t="str">
        <f t="shared" si="134"/>
        <v/>
      </c>
      <c r="L302" s="201">
        <f t="shared" si="134"/>
        <v>0.4113171659533999</v>
      </c>
    </row>
    <row r="303" spans="1:12">
      <c r="A303" s="194">
        <v>300</v>
      </c>
      <c r="B303" s="194" t="s">
        <v>868</v>
      </c>
      <c r="C303" s="194">
        <v>29188</v>
      </c>
      <c r="D303" s="194" t="s">
        <v>298</v>
      </c>
      <c r="E303" s="194" t="s">
        <v>180</v>
      </c>
      <c r="F303" s="197">
        <f t="shared" si="134"/>
        <v>4.1460488828909882E-2</v>
      </c>
      <c r="G303" s="198">
        <f t="shared" si="134"/>
        <v>75</v>
      </c>
      <c r="H303" s="198">
        <f t="shared" si="134"/>
        <v>52</v>
      </c>
      <c r="I303" s="198">
        <f t="shared" si="134"/>
        <v>80</v>
      </c>
      <c r="J303" s="199">
        <f t="shared" si="134"/>
        <v>45</v>
      </c>
      <c r="K303" s="200">
        <f t="shared" si="134"/>
        <v>33.037664698547196</v>
      </c>
      <c r="L303" s="201">
        <f t="shared" si="134"/>
        <v>0.28146265154477906</v>
      </c>
    </row>
    <row r="304" spans="1:12">
      <c r="A304" s="194">
        <v>301</v>
      </c>
      <c r="B304" s="194" t="s">
        <v>869</v>
      </c>
      <c r="C304" s="194">
        <v>29188</v>
      </c>
      <c r="D304" s="194" t="s">
        <v>298</v>
      </c>
      <c r="E304" s="194" t="s">
        <v>180</v>
      </c>
      <c r="F304" s="197">
        <f t="shared" si="134"/>
        <v>0</v>
      </c>
      <c r="G304" s="198">
        <f t="shared" si="134"/>
        <v>78</v>
      </c>
      <c r="H304" s="198">
        <f t="shared" si="134"/>
        <v>49</v>
      </c>
      <c r="I304" s="198">
        <f t="shared" si="134"/>
        <v>86</v>
      </c>
      <c r="J304" s="199">
        <f t="shared" si="134"/>
        <v>46</v>
      </c>
      <c r="K304" s="200">
        <f t="shared" si="134"/>
        <v>28.562707285434296</v>
      </c>
      <c r="L304" s="201">
        <f t="shared" si="134"/>
        <v>0.23777803861728974</v>
      </c>
    </row>
    <row r="305" spans="1:12">
      <c r="A305" s="194">
        <v>302</v>
      </c>
      <c r="B305" s="194" t="s">
        <v>675</v>
      </c>
      <c r="C305" s="194">
        <v>29189</v>
      </c>
      <c r="D305" s="194" t="s">
        <v>298</v>
      </c>
      <c r="E305" s="194" t="s">
        <v>179</v>
      </c>
      <c r="F305" s="197">
        <f t="shared" si="134"/>
        <v>0</v>
      </c>
      <c r="G305" s="198">
        <f t="shared" si="134"/>
        <v>77</v>
      </c>
      <c r="H305" s="198">
        <f t="shared" si="134"/>
        <v>39</v>
      </c>
      <c r="I305" s="198">
        <f t="shared" si="134"/>
        <v>77</v>
      </c>
      <c r="J305" s="199">
        <f t="shared" si="134"/>
        <v>39</v>
      </c>
      <c r="K305" s="200">
        <f t="shared" si="134"/>
        <v>37.862868754626078</v>
      </c>
      <c r="L305" s="201">
        <f t="shared" si="134"/>
        <v>4.7737212692701383E-2</v>
      </c>
    </row>
    <row r="306" spans="1:12">
      <c r="A306" s="194">
        <v>303</v>
      </c>
      <c r="B306" s="194" t="s">
        <v>870</v>
      </c>
      <c r="C306" s="194">
        <v>29189</v>
      </c>
      <c r="D306" s="194" t="s">
        <v>298</v>
      </c>
      <c r="E306" s="194" t="s">
        <v>179</v>
      </c>
      <c r="F306" s="197">
        <f t="shared" si="134"/>
        <v>0</v>
      </c>
      <c r="G306" s="198">
        <f t="shared" si="134"/>
        <v>65</v>
      </c>
      <c r="H306" s="198">
        <f t="shared" si="134"/>
        <v>41</v>
      </c>
      <c r="I306" s="198">
        <f t="shared" si="134"/>
        <v>75</v>
      </c>
      <c r="J306" s="199">
        <f t="shared" si="134"/>
        <v>32</v>
      </c>
      <c r="K306" s="200" t="str">
        <f t="shared" si="134"/>
        <v/>
      </c>
      <c r="L306" s="201">
        <f t="shared" si="134"/>
        <v>0.25466067349495247</v>
      </c>
    </row>
    <row r="307" spans="1:12">
      <c r="A307" s="194">
        <v>304</v>
      </c>
      <c r="B307" s="194" t="s">
        <v>871</v>
      </c>
      <c r="C307" s="194">
        <v>65307</v>
      </c>
      <c r="D307" s="194" t="s">
        <v>322</v>
      </c>
      <c r="E307" s="194" t="s">
        <v>180</v>
      </c>
      <c r="F307" s="197">
        <f t="shared" si="134"/>
        <v>0</v>
      </c>
      <c r="G307" s="198">
        <f t="shared" si="134"/>
        <v>70.2</v>
      </c>
      <c r="H307" s="198">
        <f t="shared" si="134"/>
        <v>47.3</v>
      </c>
      <c r="I307" s="198">
        <f t="shared" si="134"/>
        <v>75.900000000000006</v>
      </c>
      <c r="J307" s="199">
        <f t="shared" si="134"/>
        <v>46.7</v>
      </c>
      <c r="K307" s="200">
        <f t="shared" si="134"/>
        <v>26.803716840015852</v>
      </c>
      <c r="L307" s="201">
        <f t="shared" si="134"/>
        <v>7.0796840732193278E-2</v>
      </c>
    </row>
    <row r="308" spans="1:12">
      <c r="A308" s="194">
        <v>305</v>
      </c>
      <c r="B308" s="194" t="s">
        <v>872</v>
      </c>
      <c r="C308" s="194">
        <v>29189</v>
      </c>
      <c r="D308" s="194" t="s">
        <v>322</v>
      </c>
      <c r="E308" s="194" t="s">
        <v>179</v>
      </c>
      <c r="F308" s="197"/>
      <c r="G308" s="198"/>
      <c r="H308" s="198"/>
      <c r="I308" s="198"/>
      <c r="J308" s="199"/>
      <c r="K308" s="200"/>
      <c r="L308" s="201"/>
    </row>
    <row r="309" spans="1:12">
      <c r="A309" s="194">
        <v>306</v>
      </c>
      <c r="B309" s="194" t="s">
        <v>873</v>
      </c>
      <c r="C309" s="194">
        <v>26696</v>
      </c>
      <c r="D309" s="194" t="s">
        <v>322</v>
      </c>
      <c r="E309" s="194" t="s">
        <v>180</v>
      </c>
      <c r="F309" s="197"/>
      <c r="G309" s="198"/>
      <c r="H309" s="198"/>
      <c r="I309" s="198"/>
      <c r="J309" s="199"/>
      <c r="K309" s="200"/>
      <c r="L309" s="201"/>
    </row>
    <row r="310" spans="1:12">
      <c r="A310" s="194">
        <v>307</v>
      </c>
      <c r="B310" s="194" t="s">
        <v>874</v>
      </c>
      <c r="C310" s="194">
        <v>29188</v>
      </c>
      <c r="D310" s="194" t="s">
        <v>298</v>
      </c>
      <c r="E310" s="194" t="s">
        <v>180</v>
      </c>
      <c r="F310" s="197">
        <f t="shared" ref="F310:L311" si="135">O179</f>
        <v>0</v>
      </c>
      <c r="G310" s="198">
        <f t="shared" si="135"/>
        <v>73</v>
      </c>
      <c r="H310" s="198">
        <f t="shared" si="135"/>
        <v>46</v>
      </c>
      <c r="I310" s="198">
        <f t="shared" si="135"/>
        <v>78</v>
      </c>
      <c r="J310" s="199">
        <f t="shared" si="135"/>
        <v>46</v>
      </c>
      <c r="K310" s="200" t="str">
        <f t="shared" si="135"/>
        <v/>
      </c>
      <c r="L310" s="201">
        <f t="shared" si="135"/>
        <v>0.27856629710890629</v>
      </c>
    </row>
    <row r="311" spans="1:12">
      <c r="A311" s="194">
        <v>308</v>
      </c>
      <c r="B311" s="194" t="s">
        <v>875</v>
      </c>
      <c r="C311" s="194">
        <v>29189</v>
      </c>
      <c r="D311" s="194" t="s">
        <v>298</v>
      </c>
      <c r="E311" s="194" t="s">
        <v>179</v>
      </c>
      <c r="F311" s="197">
        <f t="shared" si="135"/>
        <v>0</v>
      </c>
      <c r="G311" s="198">
        <f t="shared" si="135"/>
        <v>72</v>
      </c>
      <c r="H311" s="198">
        <f t="shared" si="135"/>
        <v>35</v>
      </c>
      <c r="I311" s="198">
        <f t="shared" si="135"/>
        <v>75</v>
      </c>
      <c r="J311" s="199">
        <f t="shared" si="135"/>
        <v>35</v>
      </c>
      <c r="K311" s="200">
        <f t="shared" si="135"/>
        <v>33.511714440642471</v>
      </c>
      <c r="L311" s="201">
        <f t="shared" si="135"/>
        <v>0.22924664107485604</v>
      </c>
    </row>
    <row r="312" spans="1:12">
      <c r="A312" s="194">
        <v>309</v>
      </c>
      <c r="B312" s="194" t="s">
        <v>876</v>
      </c>
      <c r="C312" s="194">
        <v>29189</v>
      </c>
      <c r="D312" s="194" t="s">
        <v>298</v>
      </c>
      <c r="E312" s="194" t="s">
        <v>180</v>
      </c>
      <c r="F312" s="197"/>
      <c r="G312" s="198"/>
      <c r="H312" s="198"/>
      <c r="I312" s="198"/>
      <c r="J312" s="199"/>
      <c r="K312" s="200"/>
      <c r="L312" s="201"/>
    </row>
    <row r="313" spans="1:12">
      <c r="A313" s="194">
        <v>310</v>
      </c>
      <c r="B313" s="194" t="s">
        <v>877</v>
      </c>
      <c r="C313" s="194">
        <v>41333</v>
      </c>
      <c r="D313" s="194" t="s">
        <v>298</v>
      </c>
      <c r="E313" s="194" t="s">
        <v>179</v>
      </c>
      <c r="F313" s="197"/>
      <c r="G313" s="198"/>
      <c r="H313" s="198"/>
      <c r="I313" s="198"/>
      <c r="J313" s="199"/>
      <c r="K313" s="200"/>
      <c r="L313" s="201"/>
    </row>
    <row r="314" spans="1:12">
      <c r="A314" s="194">
        <v>311</v>
      </c>
      <c r="B314" s="194" t="s">
        <v>878</v>
      </c>
      <c r="C314" s="194">
        <v>29189</v>
      </c>
      <c r="D314" s="194" t="s">
        <v>298</v>
      </c>
      <c r="E314" s="194" t="s">
        <v>179</v>
      </c>
      <c r="F314" s="197"/>
      <c r="G314" s="198"/>
      <c r="H314" s="198"/>
      <c r="I314" s="198"/>
      <c r="J314" s="199"/>
      <c r="K314" s="200"/>
      <c r="L314" s="201"/>
    </row>
    <row r="315" spans="1:12">
      <c r="A315" s="194">
        <v>312</v>
      </c>
      <c r="B315" s="194" t="s">
        <v>879</v>
      </c>
      <c r="C315" s="194">
        <v>29189</v>
      </c>
      <c r="D315" s="194" t="s">
        <v>298</v>
      </c>
      <c r="E315" s="194" t="s">
        <v>179</v>
      </c>
      <c r="F315" s="197">
        <f t="shared" ref="F315:L315" si="136">O181</f>
        <v>3.628439117406701E-2</v>
      </c>
      <c r="G315" s="198">
        <f t="shared" si="136"/>
        <v>65</v>
      </c>
      <c r="H315" s="198">
        <f t="shared" si="136"/>
        <v>40</v>
      </c>
      <c r="I315" s="198">
        <f t="shared" si="136"/>
        <v>68</v>
      </c>
      <c r="J315" s="199">
        <f t="shared" si="136"/>
        <v>34</v>
      </c>
      <c r="K315" s="200">
        <f t="shared" si="136"/>
        <v>32.310391334359899</v>
      </c>
      <c r="L315" s="201">
        <f t="shared" si="136"/>
        <v>0.25445191927186389</v>
      </c>
    </row>
    <row r="316" spans="1:12">
      <c r="A316" s="194">
        <v>313</v>
      </c>
      <c r="B316" s="194" t="s">
        <v>880</v>
      </c>
      <c r="C316" s="194">
        <v>29188</v>
      </c>
      <c r="D316" s="194" t="s">
        <v>298</v>
      </c>
      <c r="E316" s="194" t="s">
        <v>180</v>
      </c>
      <c r="F316" s="197"/>
      <c r="G316" s="198"/>
      <c r="H316" s="198"/>
      <c r="I316" s="198"/>
      <c r="J316" s="199"/>
      <c r="K316" s="200"/>
      <c r="L316" s="201"/>
    </row>
    <row r="317" spans="1:12">
      <c r="A317" s="194">
        <v>314</v>
      </c>
      <c r="B317" s="194" t="s">
        <v>880</v>
      </c>
      <c r="C317" s="194">
        <v>29189</v>
      </c>
      <c r="D317" s="194" t="s">
        <v>298</v>
      </c>
      <c r="E317" s="194" t="s">
        <v>180</v>
      </c>
      <c r="F317" s="197"/>
      <c r="G317" s="198"/>
      <c r="H317" s="198"/>
      <c r="I317" s="198"/>
      <c r="J317" s="199"/>
      <c r="K317" s="200"/>
      <c r="L317" s="201"/>
    </row>
    <row r="318" spans="1:12">
      <c r="A318" s="194">
        <v>315</v>
      </c>
      <c r="B318" s="194" t="s">
        <v>685</v>
      </c>
      <c r="C318" s="194">
        <v>29189</v>
      </c>
      <c r="D318" s="194" t="s">
        <v>298</v>
      </c>
      <c r="E318" s="194" t="s">
        <v>179</v>
      </c>
      <c r="F318" s="197">
        <f t="shared" ref="F318:L320" si="137">O183</f>
        <v>0</v>
      </c>
      <c r="G318" s="198">
        <f t="shared" si="137"/>
        <v>68</v>
      </c>
      <c r="H318" s="198">
        <f t="shared" si="137"/>
        <v>36</v>
      </c>
      <c r="I318" s="198">
        <f t="shared" si="137"/>
        <v>70</v>
      </c>
      <c r="J318" s="199">
        <f t="shared" si="137"/>
        <v>33</v>
      </c>
      <c r="K318" s="200">
        <f t="shared" si="137"/>
        <v>0</v>
      </c>
      <c r="L318" s="201">
        <f t="shared" si="137"/>
        <v>0.26015151515151513</v>
      </c>
    </row>
    <row r="319" spans="1:12">
      <c r="A319" s="194">
        <v>316</v>
      </c>
      <c r="B319" s="194" t="s">
        <v>881</v>
      </c>
      <c r="C319" s="194">
        <v>29189</v>
      </c>
      <c r="D319" s="194" t="s">
        <v>298</v>
      </c>
      <c r="E319" s="194" t="s">
        <v>179</v>
      </c>
      <c r="F319" s="197">
        <f t="shared" si="137"/>
        <v>0</v>
      </c>
      <c r="G319" s="198">
        <f t="shared" si="137"/>
        <v>66.099999999999994</v>
      </c>
      <c r="H319" s="198">
        <f t="shared" si="137"/>
        <v>44</v>
      </c>
      <c r="I319" s="198">
        <f t="shared" si="137"/>
        <v>69</v>
      </c>
      <c r="J319" s="199">
        <f t="shared" si="137"/>
        <v>39.5</v>
      </c>
      <c r="K319" s="200">
        <f t="shared" si="137"/>
        <v>27.789915231702551</v>
      </c>
      <c r="L319" s="201">
        <f t="shared" si="137"/>
        <v>0.17671806501226486</v>
      </c>
    </row>
    <row r="320" spans="1:12">
      <c r="A320" s="194">
        <v>317</v>
      </c>
      <c r="B320" s="194" t="s">
        <v>882</v>
      </c>
      <c r="C320" s="194">
        <v>29189</v>
      </c>
      <c r="D320" s="194" t="s">
        <v>298</v>
      </c>
      <c r="E320" s="194" t="s">
        <v>179</v>
      </c>
      <c r="F320" s="197">
        <f t="shared" si="137"/>
        <v>3.3328752061572292E-3</v>
      </c>
      <c r="G320" s="198">
        <f t="shared" si="137"/>
        <v>68</v>
      </c>
      <c r="H320" s="198">
        <f t="shared" si="137"/>
        <v>34</v>
      </c>
      <c r="I320" s="198">
        <f t="shared" si="137"/>
        <v>68</v>
      </c>
      <c r="J320" s="199">
        <f t="shared" si="137"/>
        <v>32</v>
      </c>
      <c r="K320" s="200">
        <f t="shared" si="137"/>
        <v>37.040916326142735</v>
      </c>
      <c r="L320" s="201">
        <f t="shared" si="137"/>
        <v>0.25273209914848138</v>
      </c>
    </row>
    <row r="321" spans="1:12">
      <c r="A321" s="194">
        <v>318</v>
      </c>
      <c r="B321" s="194" t="s">
        <v>883</v>
      </c>
      <c r="C321" s="194">
        <v>29188</v>
      </c>
      <c r="D321" s="194" t="s">
        <v>298</v>
      </c>
      <c r="E321" s="194" t="s">
        <v>180</v>
      </c>
      <c r="F321" s="197"/>
      <c r="G321" s="198"/>
      <c r="H321" s="198"/>
      <c r="I321" s="198"/>
      <c r="J321" s="199"/>
      <c r="K321" s="200"/>
      <c r="L321" s="201"/>
    </row>
    <row r="322" spans="1:12">
      <c r="A322" s="194">
        <v>319</v>
      </c>
      <c r="B322" s="194" t="s">
        <v>884</v>
      </c>
      <c r="C322" s="194">
        <v>29189</v>
      </c>
      <c r="D322" s="194" t="s">
        <v>298</v>
      </c>
      <c r="E322" s="194" t="s">
        <v>179</v>
      </c>
      <c r="F322" s="197">
        <f t="shared" ref="F322:L323" si="138">O186</f>
        <v>1.2688216132485934E-2</v>
      </c>
      <c r="G322" s="198">
        <f t="shared" si="138"/>
        <v>67</v>
      </c>
      <c r="H322" s="198">
        <f t="shared" si="138"/>
        <v>46</v>
      </c>
      <c r="I322" s="198">
        <f t="shared" si="138"/>
        <v>83</v>
      </c>
      <c r="J322" s="199">
        <f t="shared" si="138"/>
        <v>41</v>
      </c>
      <c r="K322" s="200">
        <f t="shared" si="138"/>
        <v>29.11144538321798</v>
      </c>
      <c r="L322" s="201">
        <f t="shared" si="138"/>
        <v>0.3055235106824789</v>
      </c>
    </row>
    <row r="323" spans="1:12">
      <c r="A323" s="194">
        <v>320</v>
      </c>
      <c r="B323" s="194" t="s">
        <v>885</v>
      </c>
      <c r="C323" s="194">
        <v>29189</v>
      </c>
      <c r="D323" s="194" t="s">
        <v>298</v>
      </c>
      <c r="E323" s="194" t="s">
        <v>179</v>
      </c>
      <c r="F323" s="197">
        <f t="shared" si="138"/>
        <v>0</v>
      </c>
      <c r="G323" s="198">
        <f t="shared" si="138"/>
        <v>70</v>
      </c>
      <c r="H323" s="198">
        <f t="shared" si="138"/>
        <v>38</v>
      </c>
      <c r="I323" s="198">
        <f t="shared" si="138"/>
        <v>74</v>
      </c>
      <c r="J323" s="199">
        <f t="shared" si="138"/>
        <v>34</v>
      </c>
      <c r="K323" s="200">
        <f t="shared" si="138"/>
        <v>37.892150655978803</v>
      </c>
      <c r="L323" s="201">
        <f t="shared" si="138"/>
        <v>0.28466427189831445</v>
      </c>
    </row>
    <row r="324" spans="1:12">
      <c r="A324" s="194">
        <v>321</v>
      </c>
      <c r="B324" s="194" t="s">
        <v>886</v>
      </c>
      <c r="C324" s="194">
        <v>29189</v>
      </c>
      <c r="D324" s="194" t="s">
        <v>322</v>
      </c>
      <c r="E324" s="194" t="s">
        <v>179</v>
      </c>
      <c r="F324" s="197"/>
      <c r="G324" s="198"/>
      <c r="H324" s="198"/>
      <c r="I324" s="198"/>
      <c r="J324" s="199"/>
      <c r="K324" s="200"/>
      <c r="L324" s="201"/>
    </row>
    <row r="325" spans="1:12">
      <c r="A325" s="194">
        <v>322</v>
      </c>
      <c r="B325" s="194" t="s">
        <v>886</v>
      </c>
      <c r="C325" s="194">
        <v>29189</v>
      </c>
      <c r="D325" s="194" t="s">
        <v>298</v>
      </c>
      <c r="E325" s="194" t="s">
        <v>179</v>
      </c>
      <c r="F325" s="197">
        <f t="shared" ref="F325:L327" si="139">O188</f>
        <v>0</v>
      </c>
      <c r="G325" s="198">
        <f t="shared" si="139"/>
        <v>65</v>
      </c>
      <c r="H325" s="198">
        <f t="shared" si="139"/>
        <v>39</v>
      </c>
      <c r="I325" s="198">
        <f t="shared" si="139"/>
        <v>75</v>
      </c>
      <c r="J325" s="199">
        <f t="shared" si="139"/>
        <v>37</v>
      </c>
      <c r="K325" s="200" t="str">
        <f t="shared" si="139"/>
        <v/>
      </c>
      <c r="L325" s="201">
        <f t="shared" si="139"/>
        <v>0.22543422128847049</v>
      </c>
    </row>
    <row r="326" spans="1:12">
      <c r="A326" s="194">
        <v>323</v>
      </c>
      <c r="B326" s="194" t="s">
        <v>887</v>
      </c>
      <c r="C326" s="194">
        <v>29189</v>
      </c>
      <c r="D326" s="194" t="s">
        <v>298</v>
      </c>
      <c r="E326" s="194" t="s">
        <v>179</v>
      </c>
      <c r="F326" s="197">
        <f t="shared" si="139"/>
        <v>0</v>
      </c>
      <c r="G326" s="198">
        <f t="shared" si="139"/>
        <v>72</v>
      </c>
      <c r="H326" s="198">
        <f t="shared" si="139"/>
        <v>37</v>
      </c>
      <c r="I326" s="198">
        <f t="shared" si="139"/>
        <v>68</v>
      </c>
      <c r="J326" s="199">
        <f t="shared" si="139"/>
        <v>33</v>
      </c>
      <c r="K326" s="200">
        <f t="shared" si="139"/>
        <v>34.04097488484021</v>
      </c>
      <c r="L326" s="201">
        <f t="shared" si="139"/>
        <v>0.22778636344302505</v>
      </c>
    </row>
    <row r="327" spans="1:12" ht="15.6">
      <c r="A327" s="194">
        <v>324</v>
      </c>
      <c r="B327" s="194" t="s">
        <v>888</v>
      </c>
      <c r="C327" s="194">
        <v>29189</v>
      </c>
      <c r="D327" s="194" t="s">
        <v>298</v>
      </c>
      <c r="E327" s="194" t="s">
        <v>179</v>
      </c>
      <c r="F327" s="197">
        <f t="shared" si="139"/>
        <v>0</v>
      </c>
      <c r="G327" s="198">
        <f t="shared" si="139"/>
        <v>63</v>
      </c>
      <c r="H327" s="198">
        <f t="shared" si="139"/>
        <v>38</v>
      </c>
      <c r="I327" s="198">
        <f t="shared" si="139"/>
        <v>70</v>
      </c>
      <c r="J327" s="199">
        <f t="shared" si="139"/>
        <v>36</v>
      </c>
      <c r="K327" s="200">
        <f t="shared" si="139"/>
        <v>0</v>
      </c>
      <c r="L327" s="268">
        <f>[6]Sheet2!I11</f>
        <v>0.22800028617798151</v>
      </c>
    </row>
    <row r="328" spans="1:12">
      <c r="A328" s="194">
        <v>325</v>
      </c>
      <c r="B328" s="194" t="s">
        <v>889</v>
      </c>
      <c r="C328" s="194">
        <v>29189</v>
      </c>
      <c r="D328" s="194" t="s">
        <v>298</v>
      </c>
      <c r="E328" s="194" t="s">
        <v>179</v>
      </c>
      <c r="F328" s="197"/>
      <c r="G328" s="198"/>
      <c r="H328" s="198"/>
      <c r="I328" s="198"/>
      <c r="J328" s="199"/>
      <c r="K328" s="200"/>
      <c r="L328" s="201"/>
    </row>
    <row r="329" spans="1:12">
      <c r="A329" s="194">
        <v>326</v>
      </c>
      <c r="B329" s="194" t="s">
        <v>890</v>
      </c>
      <c r="C329" s="194">
        <v>29189</v>
      </c>
      <c r="D329" s="194" t="s">
        <v>298</v>
      </c>
      <c r="E329" s="194" t="s">
        <v>179</v>
      </c>
      <c r="F329" s="197">
        <f t="shared" ref="F329:L329" si="140">O192</f>
        <v>0</v>
      </c>
      <c r="G329" s="198">
        <f t="shared" si="140"/>
        <v>80</v>
      </c>
      <c r="H329" s="198">
        <f t="shared" si="140"/>
        <v>37</v>
      </c>
      <c r="I329" s="198">
        <f t="shared" si="140"/>
        <v>89</v>
      </c>
      <c r="J329" s="199">
        <f t="shared" si="140"/>
        <v>36</v>
      </c>
      <c r="K329" s="200" t="str">
        <f t="shared" si="140"/>
        <v/>
      </c>
      <c r="L329" s="201">
        <f t="shared" si="140"/>
        <v>0.25266230607059842</v>
      </c>
    </row>
    <row r="330" spans="1:12">
      <c r="A330" s="194">
        <v>327</v>
      </c>
      <c r="B330" s="194" t="s">
        <v>891</v>
      </c>
      <c r="C330" s="194">
        <v>29189</v>
      </c>
      <c r="D330" s="194" t="s">
        <v>298</v>
      </c>
      <c r="E330" s="194" t="s">
        <v>179</v>
      </c>
      <c r="F330" s="197"/>
      <c r="G330" s="198"/>
      <c r="H330" s="198"/>
      <c r="I330" s="198"/>
      <c r="J330" s="199"/>
      <c r="K330" s="200"/>
      <c r="L330" s="201"/>
    </row>
    <row r="331" spans="1:12">
      <c r="A331" s="194">
        <v>328</v>
      </c>
      <c r="B331" s="194" t="s">
        <v>892</v>
      </c>
      <c r="C331" s="194">
        <v>29188</v>
      </c>
      <c r="D331" s="194" t="s">
        <v>298</v>
      </c>
      <c r="E331" s="194" t="s">
        <v>180</v>
      </c>
      <c r="F331" s="197">
        <f t="shared" ref="F331:L331" si="141">O194</f>
        <v>1.9295246130958989E-2</v>
      </c>
      <c r="G331" s="198">
        <f t="shared" si="141"/>
        <v>70</v>
      </c>
      <c r="H331" s="198">
        <f t="shared" si="141"/>
        <v>47</v>
      </c>
      <c r="I331" s="198">
        <f t="shared" si="141"/>
        <v>82</v>
      </c>
      <c r="J331" s="199">
        <f t="shared" si="141"/>
        <v>44</v>
      </c>
      <c r="K331" s="200">
        <f t="shared" si="141"/>
        <v>35.799021344934445</v>
      </c>
      <c r="L331" s="201">
        <f t="shared" si="141"/>
        <v>0.28027078427821045</v>
      </c>
    </row>
    <row r="332" spans="1:12">
      <c r="A332" s="194">
        <v>329</v>
      </c>
      <c r="B332" s="194" t="s">
        <v>893</v>
      </c>
      <c r="C332" s="194">
        <v>29189</v>
      </c>
      <c r="D332" s="194" t="s">
        <v>298</v>
      </c>
      <c r="E332" s="194" t="s">
        <v>179</v>
      </c>
      <c r="F332" s="197"/>
      <c r="G332" s="198"/>
      <c r="H332" s="198"/>
      <c r="I332" s="198"/>
      <c r="J332" s="199"/>
      <c r="K332" s="200"/>
      <c r="L332" s="201"/>
    </row>
    <row r="333" spans="1:12">
      <c r="A333" s="194">
        <v>330</v>
      </c>
      <c r="B333" s="194" t="s">
        <v>894</v>
      </c>
      <c r="C333" s="194">
        <v>29189</v>
      </c>
      <c r="D333" s="194" t="s">
        <v>298</v>
      </c>
      <c r="E333" s="194" t="s">
        <v>180</v>
      </c>
      <c r="F333" s="197"/>
      <c r="G333" s="198"/>
      <c r="H333" s="198"/>
      <c r="I333" s="198"/>
      <c r="J333" s="199"/>
      <c r="K333" s="200"/>
      <c r="L333" s="201"/>
    </row>
    <row r="334" spans="1:12">
      <c r="A334" s="194">
        <v>331</v>
      </c>
      <c r="B334" s="194" t="s">
        <v>895</v>
      </c>
      <c r="C334" s="194">
        <v>68534</v>
      </c>
      <c r="D334" s="194" t="s">
        <v>298</v>
      </c>
      <c r="E334" s="194" t="s">
        <v>180</v>
      </c>
      <c r="F334" s="197">
        <f t="shared" ref="F334:L335" si="142">O195</f>
        <v>0</v>
      </c>
      <c r="G334" s="198">
        <f t="shared" si="142"/>
        <v>68</v>
      </c>
      <c r="H334" s="198">
        <f t="shared" si="142"/>
        <v>45</v>
      </c>
      <c r="I334" s="198">
        <f t="shared" si="142"/>
        <v>73</v>
      </c>
      <c r="J334" s="199">
        <f t="shared" si="142"/>
        <v>41</v>
      </c>
      <c r="K334" s="200">
        <f t="shared" si="142"/>
        <v>31.864698078790894</v>
      </c>
      <c r="L334" s="201">
        <f t="shared" si="142"/>
        <v>0.22919297348272941</v>
      </c>
    </row>
    <row r="335" spans="1:12">
      <c r="A335" s="194">
        <v>332</v>
      </c>
      <c r="B335" s="194" t="s">
        <v>896</v>
      </c>
      <c r="C335" s="194">
        <v>29189</v>
      </c>
      <c r="D335" s="194" t="s">
        <v>298</v>
      </c>
      <c r="E335" s="194" t="s">
        <v>179</v>
      </c>
      <c r="F335" s="197">
        <f t="shared" si="142"/>
        <v>7.8280671790492452E-3</v>
      </c>
      <c r="G335" s="198">
        <f t="shared" si="142"/>
        <v>65</v>
      </c>
      <c r="H335" s="198">
        <f t="shared" si="142"/>
        <v>39</v>
      </c>
      <c r="I335" s="198">
        <f t="shared" si="142"/>
        <v>65</v>
      </c>
      <c r="J335" s="199">
        <f t="shared" si="142"/>
        <v>32</v>
      </c>
      <c r="K335" s="200">
        <f t="shared" si="142"/>
        <v>30.509211195928753</v>
      </c>
      <c r="L335" s="201">
        <f t="shared" si="142"/>
        <v>0.28252761440252472</v>
      </c>
    </row>
    <row r="336" spans="1:12">
      <c r="A336" s="194">
        <v>333</v>
      </c>
      <c r="B336" s="194" t="s">
        <v>897</v>
      </c>
      <c r="C336" s="194">
        <v>29189</v>
      </c>
      <c r="D336" s="194" t="s">
        <v>298</v>
      </c>
      <c r="E336" s="194" t="s">
        <v>179</v>
      </c>
      <c r="F336" s="197"/>
      <c r="G336" s="198"/>
      <c r="H336" s="198"/>
      <c r="I336" s="198"/>
      <c r="J336" s="199"/>
      <c r="K336" s="200"/>
      <c r="L336" s="201"/>
    </row>
    <row r="337" spans="1:12">
      <c r="A337" s="194">
        <v>334</v>
      </c>
      <c r="B337" s="194" t="s">
        <v>898</v>
      </c>
      <c r="C337" s="194">
        <v>29189</v>
      </c>
      <c r="D337" s="194" t="s">
        <v>298</v>
      </c>
      <c r="E337" s="194" t="s">
        <v>180</v>
      </c>
      <c r="F337" s="197"/>
      <c r="G337" s="198"/>
      <c r="H337" s="198"/>
      <c r="I337" s="198"/>
      <c r="J337" s="199"/>
      <c r="K337" s="200"/>
      <c r="L337" s="201"/>
    </row>
    <row r="338" spans="1:12">
      <c r="A338" s="194">
        <v>335</v>
      </c>
      <c r="B338" s="194" t="s">
        <v>899</v>
      </c>
      <c r="C338" s="194">
        <v>29189</v>
      </c>
      <c r="D338" s="194" t="s">
        <v>298</v>
      </c>
      <c r="E338" s="194" t="s">
        <v>180</v>
      </c>
      <c r="F338" s="197"/>
      <c r="G338" s="198"/>
      <c r="H338" s="198"/>
      <c r="I338" s="198"/>
      <c r="J338" s="199"/>
      <c r="K338" s="200"/>
      <c r="L338" s="201"/>
    </row>
    <row r="339" spans="1:12">
      <c r="A339" s="194">
        <v>336</v>
      </c>
      <c r="B339" s="194" t="s">
        <v>900</v>
      </c>
      <c r="C339" s="194">
        <v>29189</v>
      </c>
      <c r="D339" s="194" t="s">
        <v>298</v>
      </c>
      <c r="E339" s="194" t="s">
        <v>179</v>
      </c>
      <c r="F339" s="197"/>
      <c r="G339" s="198"/>
      <c r="H339" s="198"/>
      <c r="I339" s="198"/>
      <c r="J339" s="199"/>
      <c r="K339" s="200"/>
      <c r="L339" s="201"/>
    </row>
    <row r="340" spans="1:12">
      <c r="A340" s="194">
        <v>337</v>
      </c>
      <c r="B340" s="194" t="s">
        <v>901</v>
      </c>
      <c r="C340" s="194">
        <v>29189</v>
      </c>
      <c r="D340" s="194" t="s">
        <v>298</v>
      </c>
      <c r="E340" s="194" t="s">
        <v>179</v>
      </c>
      <c r="F340" s="197"/>
      <c r="G340" s="198"/>
      <c r="H340" s="198"/>
      <c r="I340" s="198"/>
      <c r="J340" s="199"/>
      <c r="K340" s="200"/>
      <c r="L340" s="201"/>
    </row>
    <row r="341" spans="1:12">
      <c r="A341" s="194">
        <v>338</v>
      </c>
      <c r="B341" s="194" t="s">
        <v>902</v>
      </c>
      <c r="C341" s="194">
        <v>29189</v>
      </c>
      <c r="D341" s="194" t="s">
        <v>298</v>
      </c>
      <c r="E341" s="194" t="s">
        <v>179</v>
      </c>
      <c r="F341" s="197">
        <f t="shared" ref="F341:L345" si="143">O197</f>
        <v>0</v>
      </c>
      <c r="G341" s="198">
        <f t="shared" si="143"/>
        <v>70</v>
      </c>
      <c r="H341" s="198">
        <f t="shared" si="143"/>
        <v>35</v>
      </c>
      <c r="I341" s="198">
        <f t="shared" si="143"/>
        <v>70</v>
      </c>
      <c r="J341" s="199">
        <f t="shared" si="143"/>
        <v>31</v>
      </c>
      <c r="K341" s="200">
        <f t="shared" si="143"/>
        <v>36.810123456790123</v>
      </c>
      <c r="L341" s="201">
        <f t="shared" si="143"/>
        <v>0.24733198730891259</v>
      </c>
    </row>
    <row r="342" spans="1:12">
      <c r="A342" s="194">
        <v>339</v>
      </c>
      <c r="B342" s="194" t="s">
        <v>708</v>
      </c>
      <c r="C342" s="194">
        <v>29189</v>
      </c>
      <c r="D342" s="194" t="s">
        <v>298</v>
      </c>
      <c r="E342" s="194" t="s">
        <v>179</v>
      </c>
      <c r="F342" s="197">
        <f t="shared" si="143"/>
        <v>0</v>
      </c>
      <c r="G342" s="198">
        <f t="shared" si="143"/>
        <v>68.5</v>
      </c>
      <c r="H342" s="198">
        <f t="shared" si="143"/>
        <v>41</v>
      </c>
      <c r="I342" s="198">
        <f t="shared" si="143"/>
        <v>72</v>
      </c>
      <c r="J342" s="199">
        <f t="shared" si="143"/>
        <v>35</v>
      </c>
      <c r="K342" s="200">
        <f t="shared" si="143"/>
        <v>38.37406</v>
      </c>
      <c r="L342" s="201">
        <f t="shared" si="143"/>
        <v>0.23754883724404802</v>
      </c>
    </row>
    <row r="343" spans="1:12">
      <c r="A343" s="194">
        <v>340</v>
      </c>
      <c r="B343" s="194" t="s">
        <v>903</v>
      </c>
      <c r="C343" s="194">
        <v>29189</v>
      </c>
      <c r="D343" s="194" t="s">
        <v>298</v>
      </c>
      <c r="E343" s="194" t="s">
        <v>179</v>
      </c>
      <c r="F343" s="197">
        <f t="shared" si="143"/>
        <v>1.1500633141945221E-2</v>
      </c>
      <c r="G343" s="198">
        <f t="shared" si="143"/>
        <v>69</v>
      </c>
      <c r="H343" s="198">
        <f t="shared" si="143"/>
        <v>0</v>
      </c>
      <c r="I343" s="198">
        <f t="shared" si="143"/>
        <v>72</v>
      </c>
      <c r="J343" s="199">
        <f t="shared" si="143"/>
        <v>0</v>
      </c>
      <c r="K343" s="200" t="str">
        <f t="shared" si="143"/>
        <v/>
      </c>
      <c r="L343" s="201">
        <f t="shared" si="143"/>
        <v>0.23712841750605412</v>
      </c>
    </row>
    <row r="344" spans="1:12" ht="15.6">
      <c r="A344" s="194">
        <v>341</v>
      </c>
      <c r="B344" s="194" t="s">
        <v>904</v>
      </c>
      <c r="C344" s="194">
        <v>29189</v>
      </c>
      <c r="D344" s="194" t="s">
        <v>298</v>
      </c>
      <c r="E344" s="194" t="s">
        <v>180</v>
      </c>
      <c r="F344" s="197">
        <f t="shared" si="143"/>
        <v>0</v>
      </c>
      <c r="G344" s="198">
        <f t="shared" si="143"/>
        <v>72</v>
      </c>
      <c r="H344" s="198">
        <f t="shared" si="143"/>
        <v>41</v>
      </c>
      <c r="I344" s="198">
        <f t="shared" si="143"/>
        <v>88</v>
      </c>
      <c r="J344" s="199">
        <f t="shared" si="143"/>
        <v>39</v>
      </c>
      <c r="K344" s="200">
        <f t="shared" si="143"/>
        <v>0</v>
      </c>
      <c r="L344" s="268">
        <f>[6]Sheet2!I11</f>
        <v>0.22800028617798151</v>
      </c>
    </row>
    <row r="345" spans="1:12">
      <c r="A345" s="194">
        <v>342</v>
      </c>
      <c r="B345" s="194" t="s">
        <v>905</v>
      </c>
      <c r="C345" s="194">
        <v>29189</v>
      </c>
      <c r="D345" s="194" t="s">
        <v>298</v>
      </c>
      <c r="E345" s="194" t="s">
        <v>179</v>
      </c>
      <c r="F345" s="197">
        <f t="shared" si="143"/>
        <v>0</v>
      </c>
      <c r="G345" s="198">
        <f t="shared" si="143"/>
        <v>85</v>
      </c>
      <c r="H345" s="198">
        <f t="shared" si="143"/>
        <v>45</v>
      </c>
      <c r="I345" s="198">
        <f t="shared" si="143"/>
        <v>85</v>
      </c>
      <c r="J345" s="199">
        <f t="shared" si="143"/>
        <v>45</v>
      </c>
      <c r="K345" s="200" t="str">
        <f t="shared" si="143"/>
        <v/>
      </c>
      <c r="L345" s="201">
        <f>U201</f>
        <v>0.22411913419097065</v>
      </c>
    </row>
    <row r="346" spans="1:12">
      <c r="A346" s="194">
        <v>343</v>
      </c>
      <c r="B346" s="194" t="s">
        <v>906</v>
      </c>
      <c r="C346" s="194">
        <v>29189</v>
      </c>
      <c r="D346" s="194" t="s">
        <v>322</v>
      </c>
      <c r="E346" s="194" t="s">
        <v>180</v>
      </c>
      <c r="F346" s="197"/>
      <c r="G346" s="198"/>
      <c r="H346" s="198"/>
      <c r="I346" s="198"/>
      <c r="J346" s="199"/>
      <c r="K346" s="200"/>
      <c r="L346" s="201"/>
    </row>
    <row r="347" spans="1:12">
      <c r="A347" s="194">
        <v>344</v>
      </c>
      <c r="B347" s="194" t="s">
        <v>907</v>
      </c>
      <c r="C347" s="194">
        <v>29188</v>
      </c>
      <c r="D347" s="194" t="s">
        <v>298</v>
      </c>
      <c r="E347" s="194" t="s">
        <v>180</v>
      </c>
      <c r="F347" s="197">
        <f t="shared" ref="F347:L349" si="144">O202</f>
        <v>2.6783337769496939E-2</v>
      </c>
      <c r="G347" s="198">
        <f t="shared" si="144"/>
        <v>71.2</v>
      </c>
      <c r="H347" s="198">
        <f t="shared" si="144"/>
        <v>44.4</v>
      </c>
      <c r="I347" s="198">
        <f t="shared" si="144"/>
        <v>76.7</v>
      </c>
      <c r="J347" s="199">
        <f t="shared" si="144"/>
        <v>37.6</v>
      </c>
      <c r="K347" s="200">
        <f t="shared" si="144"/>
        <v>46.516443384276855</v>
      </c>
      <c r="L347" s="201">
        <f t="shared" si="144"/>
        <v>0.33448429113534578</v>
      </c>
    </row>
    <row r="348" spans="1:12">
      <c r="A348" s="194">
        <v>345</v>
      </c>
      <c r="B348" s="194" t="s">
        <v>718</v>
      </c>
      <c r="C348" s="194">
        <v>29188</v>
      </c>
      <c r="D348" s="194" t="s">
        <v>298</v>
      </c>
      <c r="E348" s="194" t="s">
        <v>179</v>
      </c>
      <c r="F348" s="197">
        <f t="shared" si="144"/>
        <v>0</v>
      </c>
      <c r="G348" s="198">
        <f t="shared" si="144"/>
        <v>80</v>
      </c>
      <c r="H348" s="198">
        <f t="shared" si="144"/>
        <v>40</v>
      </c>
      <c r="I348" s="198">
        <f t="shared" si="144"/>
        <v>80</v>
      </c>
      <c r="J348" s="199">
        <f t="shared" si="144"/>
        <v>38</v>
      </c>
      <c r="K348" s="200" t="str">
        <f t="shared" si="144"/>
        <v/>
      </c>
      <c r="L348" s="201">
        <f t="shared" si="144"/>
        <v>0.42861396949343217</v>
      </c>
    </row>
    <row r="349" spans="1:12">
      <c r="A349" s="194">
        <v>346</v>
      </c>
      <c r="B349" s="194" t="s">
        <v>908</v>
      </c>
      <c r="C349" s="194">
        <v>29189</v>
      </c>
      <c r="D349" s="194" t="s">
        <v>298</v>
      </c>
      <c r="E349" s="194" t="s">
        <v>179</v>
      </c>
      <c r="F349" s="197">
        <f t="shared" si="144"/>
        <v>0</v>
      </c>
      <c r="G349" s="198">
        <f t="shared" si="144"/>
        <v>66</v>
      </c>
      <c r="H349" s="198">
        <f t="shared" si="144"/>
        <v>43</v>
      </c>
      <c r="I349" s="198">
        <f t="shared" si="144"/>
        <v>75</v>
      </c>
      <c r="J349" s="199">
        <f t="shared" si="144"/>
        <v>34</v>
      </c>
      <c r="K349" s="200">
        <f t="shared" si="144"/>
        <v>33.189646441843678</v>
      </c>
      <c r="L349" s="201">
        <f t="shared" si="144"/>
        <v>0.27482968574272526</v>
      </c>
    </row>
    <row r="350" spans="1:12">
      <c r="A350" s="194">
        <v>347</v>
      </c>
      <c r="B350" s="194" t="s">
        <v>909</v>
      </c>
      <c r="C350" s="194">
        <v>29189</v>
      </c>
      <c r="D350" s="194" t="s">
        <v>298</v>
      </c>
      <c r="E350" s="194" t="s">
        <v>179</v>
      </c>
      <c r="F350" s="197"/>
      <c r="G350" s="198"/>
      <c r="H350" s="198"/>
      <c r="I350" s="198"/>
      <c r="J350" s="199"/>
      <c r="K350" s="200"/>
      <c r="L350" s="201"/>
    </row>
    <row r="351" spans="1:12">
      <c r="A351" s="194">
        <v>348</v>
      </c>
      <c r="B351" s="194" t="s">
        <v>910</v>
      </c>
      <c r="C351" s="194">
        <v>29189</v>
      </c>
      <c r="D351" s="194" t="s">
        <v>298</v>
      </c>
      <c r="E351" s="194" t="s">
        <v>179</v>
      </c>
      <c r="F351" s="197">
        <f t="shared" ref="F351:L353" si="145">O205</f>
        <v>0</v>
      </c>
      <c r="G351" s="198">
        <f t="shared" si="145"/>
        <v>79.430000000000007</v>
      </c>
      <c r="H351" s="198">
        <f t="shared" si="145"/>
        <v>46.72</v>
      </c>
      <c r="I351" s="198">
        <f t="shared" si="145"/>
        <v>80.959999999999994</v>
      </c>
      <c r="J351" s="199">
        <f t="shared" si="145"/>
        <v>41.73</v>
      </c>
      <c r="K351" s="200" t="str">
        <f t="shared" si="145"/>
        <v/>
      </c>
      <c r="L351" s="201">
        <f t="shared" si="145"/>
        <v>0.24484052532833017</v>
      </c>
    </row>
    <row r="352" spans="1:12">
      <c r="A352" s="194">
        <v>349</v>
      </c>
      <c r="B352" s="194" t="s">
        <v>911</v>
      </c>
      <c r="C352" s="194">
        <v>29189</v>
      </c>
      <c r="D352" s="194" t="s">
        <v>298</v>
      </c>
      <c r="E352" s="194" t="s">
        <v>179</v>
      </c>
      <c r="F352" s="197">
        <f t="shared" si="145"/>
        <v>2.081651726921254E-3</v>
      </c>
      <c r="G352" s="198">
        <f t="shared" si="145"/>
        <v>71</v>
      </c>
      <c r="H352" s="198">
        <f t="shared" si="145"/>
        <v>39</v>
      </c>
      <c r="I352" s="198">
        <f t="shared" si="145"/>
        <v>75</v>
      </c>
      <c r="J352" s="199">
        <f t="shared" si="145"/>
        <v>39</v>
      </c>
      <c r="K352" s="200" t="str">
        <f t="shared" si="145"/>
        <v/>
      </c>
      <c r="L352" s="201">
        <f t="shared" si="145"/>
        <v>0.31176387115084431</v>
      </c>
    </row>
    <row r="353" spans="1:12">
      <c r="A353" s="194">
        <v>350</v>
      </c>
      <c r="B353" s="194" t="s">
        <v>912</v>
      </c>
      <c r="C353" s="194">
        <v>29189</v>
      </c>
      <c r="D353" s="194" t="s">
        <v>298</v>
      </c>
      <c r="E353" s="194" t="s">
        <v>179</v>
      </c>
      <c r="F353" s="197">
        <f t="shared" si="145"/>
        <v>4.4325885514862207E-3</v>
      </c>
      <c r="G353" s="198">
        <f t="shared" si="145"/>
        <v>65.5</v>
      </c>
      <c r="H353" s="198">
        <f t="shared" si="145"/>
        <v>35.5</v>
      </c>
      <c r="I353" s="198">
        <f t="shared" si="145"/>
        <v>65.5</v>
      </c>
      <c r="J353" s="199">
        <f t="shared" si="145"/>
        <v>35.5</v>
      </c>
      <c r="K353" s="200">
        <f t="shared" si="145"/>
        <v>31.893521451711237</v>
      </c>
      <c r="L353" s="294">
        <f>[6]Sheet2!I11</f>
        <v>0.22800028617798151</v>
      </c>
    </row>
    <row r="354" spans="1:12">
      <c r="A354" s="194">
        <v>351</v>
      </c>
      <c r="B354" s="194" t="s">
        <v>913</v>
      </c>
      <c r="C354" s="194">
        <v>29189</v>
      </c>
      <c r="D354" s="194" t="s">
        <v>298</v>
      </c>
      <c r="E354" s="194" t="s">
        <v>179</v>
      </c>
      <c r="F354" s="197"/>
      <c r="G354" s="198"/>
      <c r="H354" s="198"/>
      <c r="I354" s="198"/>
      <c r="J354" s="199"/>
      <c r="K354" s="200"/>
      <c r="L354" s="201"/>
    </row>
    <row r="355" spans="1:12">
      <c r="A355" s="194">
        <v>352</v>
      </c>
      <c r="B355" s="194" t="s">
        <v>914</v>
      </c>
      <c r="C355" s="194">
        <v>29189</v>
      </c>
      <c r="D355" s="194" t="s">
        <v>298</v>
      </c>
      <c r="E355" s="194" t="s">
        <v>179</v>
      </c>
      <c r="F355" s="197">
        <f t="shared" ref="F355:L355" si="146">O208</f>
        <v>0</v>
      </c>
      <c r="G355" s="198">
        <f t="shared" si="146"/>
        <v>68</v>
      </c>
      <c r="H355" s="198">
        <f t="shared" si="146"/>
        <v>42</v>
      </c>
      <c r="I355" s="198">
        <f t="shared" si="146"/>
        <v>73</v>
      </c>
      <c r="J355" s="199">
        <f t="shared" si="146"/>
        <v>39</v>
      </c>
      <c r="K355" s="200" t="str">
        <f t="shared" si="146"/>
        <v/>
      </c>
      <c r="L355" s="201">
        <f t="shared" si="146"/>
        <v>0.14821221131063564</v>
      </c>
    </row>
    <row r="356" spans="1:12">
      <c r="A356" s="194">
        <v>353</v>
      </c>
      <c r="B356" s="194" t="s">
        <v>915</v>
      </c>
      <c r="C356" s="194">
        <v>29189</v>
      </c>
      <c r="D356" s="194" t="s">
        <v>298</v>
      </c>
      <c r="E356" s="194" t="s">
        <v>179</v>
      </c>
      <c r="F356" s="197"/>
      <c r="G356" s="198"/>
      <c r="H356" s="198"/>
      <c r="I356" s="198"/>
      <c r="J356" s="199"/>
      <c r="K356" s="200"/>
      <c r="L356" s="201"/>
    </row>
    <row r="357" spans="1:12">
      <c r="A357" s="194">
        <v>354</v>
      </c>
      <c r="B357" s="194" t="s">
        <v>916</v>
      </c>
      <c r="C357" s="194">
        <v>29189</v>
      </c>
      <c r="D357" s="194" t="s">
        <v>298</v>
      </c>
      <c r="E357" s="194" t="s">
        <v>179</v>
      </c>
      <c r="F357" s="197">
        <f t="shared" ref="F357:L358" si="147">O209</f>
        <v>1.7211703958691909E-2</v>
      </c>
      <c r="G357" s="198">
        <f t="shared" si="147"/>
        <v>70</v>
      </c>
      <c r="H357" s="198">
        <f t="shared" si="147"/>
        <v>45</v>
      </c>
      <c r="I357" s="198">
        <f t="shared" si="147"/>
        <v>75</v>
      </c>
      <c r="J357" s="199">
        <f t="shared" si="147"/>
        <v>40</v>
      </c>
      <c r="K357" s="200">
        <f t="shared" si="147"/>
        <v>35.546450856340392</v>
      </c>
      <c r="L357" s="201">
        <f t="shared" si="147"/>
        <v>0.43957968476357268</v>
      </c>
    </row>
    <row r="358" spans="1:12" ht="15.6">
      <c r="A358" s="194">
        <v>355</v>
      </c>
      <c r="B358" s="194" t="s">
        <v>731</v>
      </c>
      <c r="C358" s="194">
        <v>29189</v>
      </c>
      <c r="D358" s="194" t="s">
        <v>298</v>
      </c>
      <c r="E358" s="194" t="s">
        <v>179</v>
      </c>
      <c r="F358" s="197">
        <f t="shared" si="147"/>
        <v>0</v>
      </c>
      <c r="G358" s="198">
        <f t="shared" si="147"/>
        <v>67</v>
      </c>
      <c r="H358" s="198">
        <f t="shared" si="147"/>
        <v>40</v>
      </c>
      <c r="I358" s="198">
        <f t="shared" si="147"/>
        <v>80</v>
      </c>
      <c r="J358" s="199">
        <f t="shared" si="147"/>
        <v>40</v>
      </c>
      <c r="K358" s="200" t="str">
        <f t="shared" si="147"/>
        <v/>
      </c>
      <c r="L358" s="268">
        <f>[6]Sheet2!I11</f>
        <v>0.22800028617798151</v>
      </c>
    </row>
    <row r="359" spans="1:12">
      <c r="A359" s="194">
        <v>356</v>
      </c>
      <c r="B359" s="194" t="s">
        <v>917</v>
      </c>
      <c r="C359" s="194">
        <v>29189</v>
      </c>
      <c r="D359" s="194" t="s">
        <v>298</v>
      </c>
      <c r="E359" s="194" t="s">
        <v>179</v>
      </c>
      <c r="F359" s="197"/>
      <c r="G359" s="198"/>
      <c r="H359" s="198"/>
      <c r="I359" s="198"/>
      <c r="J359" s="199"/>
      <c r="K359" s="200"/>
      <c r="L359" s="201"/>
    </row>
    <row r="360" spans="1:12">
      <c r="A360" s="194">
        <v>357</v>
      </c>
      <c r="B360" s="194" t="s">
        <v>733</v>
      </c>
      <c r="C360" s="194">
        <v>29189</v>
      </c>
      <c r="D360" s="194" t="s">
        <v>298</v>
      </c>
      <c r="E360" s="194" t="s">
        <v>179</v>
      </c>
      <c r="F360" s="197">
        <f t="shared" ref="F360:L361" si="148">O211</f>
        <v>0</v>
      </c>
      <c r="G360" s="198">
        <f t="shared" si="148"/>
        <v>73</v>
      </c>
      <c r="H360" s="198">
        <f t="shared" si="148"/>
        <v>38</v>
      </c>
      <c r="I360" s="198">
        <f t="shared" si="148"/>
        <v>75</v>
      </c>
      <c r="J360" s="199">
        <f t="shared" si="148"/>
        <v>40</v>
      </c>
      <c r="K360" s="200">
        <f t="shared" si="148"/>
        <v>34.207606774484091</v>
      </c>
      <c r="L360" s="201">
        <f t="shared" si="148"/>
        <v>0.32759604195234043</v>
      </c>
    </row>
    <row r="361" spans="1:12">
      <c r="A361" s="194">
        <v>358</v>
      </c>
      <c r="B361" s="194" t="s">
        <v>918</v>
      </c>
      <c r="C361" s="194">
        <v>29189</v>
      </c>
      <c r="D361" s="194" t="s">
        <v>298</v>
      </c>
      <c r="E361" s="194" t="s">
        <v>179</v>
      </c>
      <c r="F361" s="197">
        <f t="shared" si="148"/>
        <v>0</v>
      </c>
      <c r="G361" s="198">
        <f t="shared" si="148"/>
        <v>73</v>
      </c>
      <c r="H361" s="198">
        <f t="shared" si="148"/>
        <v>34</v>
      </c>
      <c r="I361" s="198">
        <f t="shared" si="148"/>
        <v>73</v>
      </c>
      <c r="J361" s="199">
        <f t="shared" si="148"/>
        <v>34</v>
      </c>
      <c r="K361" s="200" t="str">
        <f t="shared" si="148"/>
        <v/>
      </c>
      <c r="L361" s="201">
        <f t="shared" si="148"/>
        <v>0.20877817319098457</v>
      </c>
    </row>
    <row r="362" spans="1:12">
      <c r="A362" s="194">
        <v>359</v>
      </c>
      <c r="B362" s="194" t="s">
        <v>919</v>
      </c>
      <c r="C362" s="194">
        <v>29189</v>
      </c>
      <c r="D362" s="194" t="s">
        <v>298</v>
      </c>
      <c r="E362" s="194" t="s">
        <v>179</v>
      </c>
      <c r="F362" s="197"/>
      <c r="G362" s="198"/>
      <c r="H362" s="198"/>
      <c r="I362" s="198"/>
      <c r="J362" s="199"/>
      <c r="K362" s="200"/>
      <c r="L362" s="201"/>
    </row>
    <row r="363" spans="1:12">
      <c r="A363" s="194">
        <v>360</v>
      </c>
      <c r="B363" s="194" t="s">
        <v>920</v>
      </c>
      <c r="C363" s="194">
        <v>29189</v>
      </c>
      <c r="D363" s="194" t="s">
        <v>298</v>
      </c>
      <c r="E363" s="194" t="s">
        <v>179</v>
      </c>
      <c r="F363" s="197">
        <f t="shared" ref="F363:L363" si="149">O214</f>
        <v>0</v>
      </c>
      <c r="G363" s="198">
        <f t="shared" si="149"/>
        <v>61</v>
      </c>
      <c r="H363" s="198">
        <f t="shared" si="149"/>
        <v>36</v>
      </c>
      <c r="I363" s="198">
        <f t="shared" si="149"/>
        <v>67</v>
      </c>
      <c r="J363" s="199">
        <f t="shared" si="149"/>
        <v>34</v>
      </c>
      <c r="K363" s="200">
        <f t="shared" si="149"/>
        <v>46.755165262807544</v>
      </c>
      <c r="L363" s="201">
        <f t="shared" si="149"/>
        <v>0.11627030845302566</v>
      </c>
    </row>
    <row r="364" spans="1:12">
      <c r="A364" s="194">
        <v>361</v>
      </c>
      <c r="B364" s="194" t="s">
        <v>921</v>
      </c>
      <c r="C364" s="194">
        <v>29189</v>
      </c>
      <c r="D364" s="194" t="s">
        <v>298</v>
      </c>
      <c r="E364" s="194" t="s">
        <v>179</v>
      </c>
      <c r="F364" s="197"/>
      <c r="G364" s="198"/>
      <c r="H364" s="198"/>
      <c r="I364" s="198"/>
      <c r="J364" s="199"/>
      <c r="K364" s="200"/>
      <c r="L364" s="201"/>
    </row>
    <row r="365" spans="1:12" ht="15.6">
      <c r="A365" s="194">
        <v>362</v>
      </c>
      <c r="B365" s="194" t="s">
        <v>922</v>
      </c>
      <c r="C365" s="194">
        <v>55133</v>
      </c>
      <c r="D365" s="194" t="s">
        <v>322</v>
      </c>
      <c r="E365" s="194" t="s">
        <v>179</v>
      </c>
      <c r="F365" s="197">
        <f t="shared" ref="F365:K367" si="150">O215</f>
        <v>0</v>
      </c>
      <c r="G365" s="198">
        <f t="shared" si="150"/>
        <v>72</v>
      </c>
      <c r="H365" s="198">
        <f t="shared" si="150"/>
        <v>33</v>
      </c>
      <c r="I365" s="198">
        <f t="shared" si="150"/>
        <v>75</v>
      </c>
      <c r="J365" s="199">
        <f t="shared" si="150"/>
        <v>0</v>
      </c>
      <c r="K365" s="200">
        <f t="shared" si="150"/>
        <v>0</v>
      </c>
      <c r="L365" s="268">
        <f>[6]Sheet2!I10</f>
        <v>0.17374718282373314</v>
      </c>
    </row>
    <row r="366" spans="1:12">
      <c r="A366" s="194">
        <v>363</v>
      </c>
      <c r="B366" s="194" t="s">
        <v>923</v>
      </c>
      <c r="C366" s="194">
        <v>29189</v>
      </c>
      <c r="D366" s="194" t="s">
        <v>298</v>
      </c>
      <c r="E366" s="194" t="s">
        <v>179</v>
      </c>
      <c r="F366" s="197">
        <f t="shared" si="150"/>
        <v>0</v>
      </c>
      <c r="G366" s="198">
        <f t="shared" si="150"/>
        <v>74</v>
      </c>
      <c r="H366" s="198">
        <f t="shared" si="150"/>
        <v>38</v>
      </c>
      <c r="I366" s="198">
        <f t="shared" si="150"/>
        <v>75</v>
      </c>
      <c r="J366" s="199">
        <f t="shared" si="150"/>
        <v>34</v>
      </c>
      <c r="K366" s="200" t="str">
        <f t="shared" si="150"/>
        <v/>
      </c>
      <c r="L366" s="201">
        <f>U216</f>
        <v>0.33361204013377926</v>
      </c>
    </row>
    <row r="367" spans="1:12">
      <c r="A367" s="194">
        <v>364</v>
      </c>
      <c r="B367" s="194" t="s">
        <v>745</v>
      </c>
      <c r="C367" s="194">
        <v>29189</v>
      </c>
      <c r="D367" s="194" t="s">
        <v>322</v>
      </c>
      <c r="E367" s="194" t="s">
        <v>179</v>
      </c>
      <c r="F367" s="197">
        <f t="shared" si="150"/>
        <v>0</v>
      </c>
      <c r="G367" s="198">
        <f t="shared" si="150"/>
        <v>68</v>
      </c>
      <c r="H367" s="198">
        <f t="shared" si="150"/>
        <v>45</v>
      </c>
      <c r="I367" s="198">
        <f t="shared" si="150"/>
        <v>82</v>
      </c>
      <c r="J367" s="199">
        <f t="shared" si="150"/>
        <v>43</v>
      </c>
      <c r="K367" s="200" t="str">
        <f t="shared" si="150"/>
        <v/>
      </c>
      <c r="L367" s="201">
        <f>U217</f>
        <v>0.23974527108974802</v>
      </c>
    </row>
    <row r="368" spans="1:12">
      <c r="A368" s="194">
        <v>365</v>
      </c>
      <c r="B368" s="194" t="s">
        <v>745</v>
      </c>
      <c r="C368" s="194">
        <v>29189</v>
      </c>
      <c r="D368" s="194" t="s">
        <v>298</v>
      </c>
      <c r="E368" s="194" t="s">
        <v>179</v>
      </c>
      <c r="F368" s="197">
        <f t="shared" ref="F368:L370" si="151">F367</f>
        <v>0</v>
      </c>
      <c r="G368" s="198">
        <f t="shared" si="151"/>
        <v>68</v>
      </c>
      <c r="H368" s="198">
        <f t="shared" si="151"/>
        <v>45</v>
      </c>
      <c r="I368" s="198">
        <f t="shared" si="151"/>
        <v>82</v>
      </c>
      <c r="J368" s="199">
        <f t="shared" si="151"/>
        <v>43</v>
      </c>
      <c r="K368" s="200" t="str">
        <f t="shared" si="151"/>
        <v/>
      </c>
      <c r="L368" s="201">
        <f t="shared" si="151"/>
        <v>0.23974527108974802</v>
      </c>
    </row>
    <row r="369" spans="1:12">
      <c r="A369" s="194">
        <v>366</v>
      </c>
      <c r="B369" s="194" t="s">
        <v>745</v>
      </c>
      <c r="C369" s="194">
        <v>69116</v>
      </c>
      <c r="D369" s="194" t="s">
        <v>322</v>
      </c>
      <c r="E369" s="194" t="s">
        <v>179</v>
      </c>
      <c r="F369" s="197">
        <f t="shared" si="151"/>
        <v>0</v>
      </c>
      <c r="G369" s="198">
        <f t="shared" si="151"/>
        <v>68</v>
      </c>
      <c r="H369" s="198">
        <f t="shared" si="151"/>
        <v>45</v>
      </c>
      <c r="I369" s="198">
        <f t="shared" si="151"/>
        <v>82</v>
      </c>
      <c r="J369" s="199">
        <f t="shared" si="151"/>
        <v>43</v>
      </c>
      <c r="K369" s="200" t="str">
        <f t="shared" si="151"/>
        <v/>
      </c>
      <c r="L369" s="201">
        <f t="shared" si="151"/>
        <v>0.23974527108974802</v>
      </c>
    </row>
    <row r="370" spans="1:12">
      <c r="A370" s="194">
        <v>367</v>
      </c>
      <c r="B370" s="194" t="s">
        <v>745</v>
      </c>
      <c r="C370" s="194">
        <v>69116</v>
      </c>
      <c r="D370" s="194" t="s">
        <v>298</v>
      </c>
      <c r="E370" s="194" t="s">
        <v>179</v>
      </c>
      <c r="F370" s="197">
        <f t="shared" si="151"/>
        <v>0</v>
      </c>
      <c r="G370" s="198">
        <f t="shared" si="151"/>
        <v>68</v>
      </c>
      <c r="H370" s="198">
        <f t="shared" si="151"/>
        <v>45</v>
      </c>
      <c r="I370" s="198">
        <f t="shared" si="151"/>
        <v>82</v>
      </c>
      <c r="J370" s="199">
        <f t="shared" si="151"/>
        <v>43</v>
      </c>
      <c r="K370" s="200" t="str">
        <f t="shared" si="151"/>
        <v/>
      </c>
      <c r="L370" s="201">
        <f t="shared" si="151"/>
        <v>0.23974527108974802</v>
      </c>
    </row>
    <row r="371" spans="1:12">
      <c r="A371" s="194">
        <v>368</v>
      </c>
      <c r="B371" s="194" t="s">
        <v>924</v>
      </c>
      <c r="C371" s="194">
        <v>29189</v>
      </c>
      <c r="D371" s="194" t="s">
        <v>298</v>
      </c>
      <c r="E371" s="194" t="s">
        <v>179</v>
      </c>
      <c r="F371" s="197"/>
      <c r="G371" s="198"/>
      <c r="H371" s="198"/>
      <c r="I371" s="198"/>
      <c r="J371" s="199"/>
      <c r="K371" s="200"/>
      <c r="L371" s="201"/>
    </row>
    <row r="372" spans="1:12" ht="15.6">
      <c r="A372" s="194">
        <v>369</v>
      </c>
      <c r="B372" s="194" t="s">
        <v>925</v>
      </c>
      <c r="C372" s="194">
        <v>29189</v>
      </c>
      <c r="D372" s="194" t="s">
        <v>298</v>
      </c>
      <c r="E372" s="194" t="s">
        <v>179</v>
      </c>
      <c r="F372" s="197">
        <f t="shared" ref="F372:K374" si="152">O218</f>
        <v>0</v>
      </c>
      <c r="G372" s="198">
        <f t="shared" si="152"/>
        <v>72</v>
      </c>
      <c r="H372" s="198">
        <f t="shared" si="152"/>
        <v>0</v>
      </c>
      <c r="I372" s="198">
        <f t="shared" si="152"/>
        <v>76</v>
      </c>
      <c r="J372" s="199">
        <f t="shared" si="152"/>
        <v>0</v>
      </c>
      <c r="K372" s="200" t="str">
        <f t="shared" si="152"/>
        <v/>
      </c>
      <c r="L372" s="268">
        <f>[6]Sheet2!I11</f>
        <v>0.22800028617798151</v>
      </c>
    </row>
    <row r="373" spans="1:12">
      <c r="A373" s="194">
        <v>370</v>
      </c>
      <c r="B373" s="194" t="s">
        <v>926</v>
      </c>
      <c r="C373" s="194">
        <v>29189</v>
      </c>
      <c r="D373" s="194" t="s">
        <v>298</v>
      </c>
      <c r="E373" s="194" t="s">
        <v>179</v>
      </c>
      <c r="F373" s="197">
        <f t="shared" si="152"/>
        <v>5.3880879568952962E-3</v>
      </c>
      <c r="G373" s="198">
        <f t="shared" si="152"/>
        <v>70</v>
      </c>
      <c r="H373" s="198">
        <f t="shared" si="152"/>
        <v>35</v>
      </c>
      <c r="I373" s="198">
        <f t="shared" si="152"/>
        <v>72</v>
      </c>
      <c r="J373" s="199">
        <f t="shared" si="152"/>
        <v>35</v>
      </c>
      <c r="K373" s="200">
        <f t="shared" si="152"/>
        <v>33.324634063315557</v>
      </c>
      <c r="L373" s="201">
        <f>U219</f>
        <v>0.35754026354319179</v>
      </c>
    </row>
    <row r="374" spans="1:12" ht="15.6">
      <c r="A374" s="194">
        <v>371</v>
      </c>
      <c r="B374" s="194" t="s">
        <v>927</v>
      </c>
      <c r="C374" s="194">
        <v>29189</v>
      </c>
      <c r="D374" s="194" t="s">
        <v>322</v>
      </c>
      <c r="E374" s="194" t="s">
        <v>179</v>
      </c>
      <c r="F374" s="197">
        <f t="shared" si="152"/>
        <v>0</v>
      </c>
      <c r="G374" s="198">
        <f t="shared" si="152"/>
        <v>98</v>
      </c>
      <c r="H374" s="198">
        <f t="shared" si="152"/>
        <v>46</v>
      </c>
      <c r="I374" s="198">
        <f t="shared" si="152"/>
        <v>100</v>
      </c>
      <c r="J374" s="199">
        <f t="shared" si="152"/>
        <v>43</v>
      </c>
      <c r="K374" s="200" t="str">
        <f t="shared" si="152"/>
        <v/>
      </c>
      <c r="L374" s="268">
        <f>[6]Sheet2!I11</f>
        <v>0.22800028617798151</v>
      </c>
    </row>
    <row r="375" spans="1:12" ht="15.6">
      <c r="A375" s="194">
        <v>372</v>
      </c>
      <c r="B375" s="194" t="s">
        <v>927</v>
      </c>
      <c r="C375" s="194">
        <v>29189</v>
      </c>
      <c r="D375" s="194" t="s">
        <v>298</v>
      </c>
      <c r="E375" s="194" t="s">
        <v>179</v>
      </c>
      <c r="F375" s="197">
        <f t="shared" ref="F375:L375" si="153">F374</f>
        <v>0</v>
      </c>
      <c r="G375" s="198">
        <f t="shared" si="153"/>
        <v>98</v>
      </c>
      <c r="H375" s="198">
        <f t="shared" si="153"/>
        <v>46</v>
      </c>
      <c r="I375" s="198">
        <f t="shared" si="153"/>
        <v>100</v>
      </c>
      <c r="J375" s="199">
        <f t="shared" si="153"/>
        <v>43</v>
      </c>
      <c r="K375" s="200" t="str">
        <f t="shared" si="153"/>
        <v/>
      </c>
      <c r="L375" s="268">
        <f t="shared" si="153"/>
        <v>0.22800028617798151</v>
      </c>
    </row>
    <row r="376" spans="1:12">
      <c r="A376" s="194">
        <v>373</v>
      </c>
      <c r="B376" s="194" t="s">
        <v>928</v>
      </c>
      <c r="C376" s="194">
        <v>29189</v>
      </c>
      <c r="D376" s="194" t="s">
        <v>298</v>
      </c>
      <c r="E376" s="194" t="s">
        <v>179</v>
      </c>
      <c r="F376" s="197">
        <f t="shared" ref="F376:L378" si="154">O222</f>
        <v>0</v>
      </c>
      <c r="G376" s="198">
        <f t="shared" si="154"/>
        <v>69</v>
      </c>
      <c r="H376" s="198">
        <f t="shared" si="154"/>
        <v>39</v>
      </c>
      <c r="I376" s="198">
        <f t="shared" si="154"/>
        <v>74</v>
      </c>
      <c r="J376" s="199">
        <f t="shared" si="154"/>
        <v>34</v>
      </c>
      <c r="K376" s="200" t="str">
        <f t="shared" si="154"/>
        <v/>
      </c>
      <c r="L376" s="201">
        <f t="shared" si="154"/>
        <v>0.31348259115976623</v>
      </c>
    </row>
    <row r="377" spans="1:12">
      <c r="A377" s="194">
        <v>374</v>
      </c>
      <c r="B377" s="194" t="s">
        <v>757</v>
      </c>
      <c r="C377" s="194">
        <v>20310</v>
      </c>
      <c r="D377" s="194" t="s">
        <v>322</v>
      </c>
      <c r="E377" s="194" t="s">
        <v>180</v>
      </c>
      <c r="F377" s="197">
        <f t="shared" si="154"/>
        <v>0</v>
      </c>
      <c r="G377" s="198">
        <f t="shared" si="154"/>
        <v>80</v>
      </c>
      <c r="H377" s="198">
        <f t="shared" si="154"/>
        <v>52</v>
      </c>
      <c r="I377" s="198">
        <f t="shared" si="154"/>
        <v>98</v>
      </c>
      <c r="J377" s="199">
        <f t="shared" si="154"/>
        <v>56</v>
      </c>
      <c r="K377" s="200">
        <f t="shared" si="154"/>
        <v>35.229012561938589</v>
      </c>
      <c r="L377" s="201">
        <f t="shared" si="154"/>
        <v>4.4888546380582095E-2</v>
      </c>
    </row>
    <row r="378" spans="1:12">
      <c r="A378" s="194">
        <v>375</v>
      </c>
      <c r="B378" s="194" t="s">
        <v>929</v>
      </c>
      <c r="C378" s="194">
        <v>29189</v>
      </c>
      <c r="D378" s="194" t="s">
        <v>298</v>
      </c>
      <c r="E378" s="194" t="s">
        <v>179</v>
      </c>
      <c r="F378" s="197">
        <f t="shared" si="154"/>
        <v>8.5511899301839681E-2</v>
      </c>
      <c r="G378" s="198">
        <f t="shared" si="154"/>
        <v>68</v>
      </c>
      <c r="H378" s="198">
        <f t="shared" si="154"/>
        <v>44</v>
      </c>
      <c r="I378" s="198">
        <f t="shared" si="154"/>
        <v>74</v>
      </c>
      <c r="J378" s="199">
        <f t="shared" si="154"/>
        <v>34</v>
      </c>
      <c r="K378" s="200">
        <f t="shared" si="154"/>
        <v>0</v>
      </c>
      <c r="L378" s="201">
        <f t="shared" si="154"/>
        <v>0.23148509334076345</v>
      </c>
    </row>
    <row r="379" spans="1:12">
      <c r="A379" s="194">
        <v>376</v>
      </c>
      <c r="B379" s="194" t="s">
        <v>930</v>
      </c>
      <c r="C379" s="194">
        <v>29189</v>
      </c>
      <c r="D379" s="194" t="s">
        <v>298</v>
      </c>
      <c r="E379" s="194" t="s">
        <v>179</v>
      </c>
      <c r="F379" s="197"/>
      <c r="G379" s="198"/>
      <c r="H379" s="198"/>
      <c r="I379" s="198"/>
      <c r="J379" s="199"/>
      <c r="K379" s="200"/>
      <c r="L379" s="201"/>
    </row>
    <row r="380" spans="1:12">
      <c r="A380" s="194">
        <v>377</v>
      </c>
      <c r="B380" s="194" t="s">
        <v>931</v>
      </c>
      <c r="C380" s="194">
        <v>29189</v>
      </c>
      <c r="D380" s="194" t="s">
        <v>298</v>
      </c>
      <c r="E380" s="194" t="s">
        <v>179</v>
      </c>
      <c r="F380" s="197"/>
      <c r="G380" s="198"/>
      <c r="H380" s="198"/>
      <c r="I380" s="198"/>
      <c r="J380" s="199"/>
      <c r="K380" s="200"/>
      <c r="L380" s="201"/>
    </row>
    <row r="381" spans="1:12" ht="15.6">
      <c r="A381" s="194">
        <v>378</v>
      </c>
      <c r="B381" s="194" t="s">
        <v>932</v>
      </c>
      <c r="C381" s="194">
        <v>29189</v>
      </c>
      <c r="D381" s="194" t="s">
        <v>298</v>
      </c>
      <c r="E381" s="194" t="s">
        <v>179</v>
      </c>
      <c r="F381" s="197">
        <f t="shared" ref="F381:K383" si="155">O225</f>
        <v>0</v>
      </c>
      <c r="G381" s="198">
        <f t="shared" si="155"/>
        <v>75</v>
      </c>
      <c r="H381" s="198">
        <f t="shared" si="155"/>
        <v>0</v>
      </c>
      <c r="I381" s="198">
        <f t="shared" si="155"/>
        <v>78</v>
      </c>
      <c r="J381" s="199">
        <f t="shared" si="155"/>
        <v>0</v>
      </c>
      <c r="K381" s="200" t="str">
        <f t="shared" si="155"/>
        <v/>
      </c>
      <c r="L381" s="268">
        <f>[6]Sheet2!I11</f>
        <v>0.22800028617798151</v>
      </c>
    </row>
    <row r="382" spans="1:12">
      <c r="A382" s="194">
        <v>379</v>
      </c>
      <c r="B382" s="194" t="s">
        <v>933</v>
      </c>
      <c r="C382" s="194">
        <v>29189</v>
      </c>
      <c r="D382" s="194" t="s">
        <v>298</v>
      </c>
      <c r="E382" s="194" t="s">
        <v>179</v>
      </c>
      <c r="F382" s="197">
        <f t="shared" si="155"/>
        <v>0</v>
      </c>
      <c r="G382" s="198">
        <f t="shared" si="155"/>
        <v>71</v>
      </c>
      <c r="H382" s="198">
        <f t="shared" si="155"/>
        <v>38</v>
      </c>
      <c r="I382" s="198">
        <f t="shared" si="155"/>
        <v>71.7</v>
      </c>
      <c r="J382" s="199">
        <f t="shared" si="155"/>
        <v>35</v>
      </c>
      <c r="K382" s="200">
        <f t="shared" si="155"/>
        <v>59.151992880300043</v>
      </c>
      <c r="L382" s="201">
        <f>U226</f>
        <v>0.2341783293724144</v>
      </c>
    </row>
    <row r="383" spans="1:12">
      <c r="A383" s="194">
        <v>380</v>
      </c>
      <c r="B383" s="194" t="s">
        <v>934</v>
      </c>
      <c r="C383" s="194">
        <v>29189</v>
      </c>
      <c r="D383" s="194" t="s">
        <v>298</v>
      </c>
      <c r="E383" s="194" t="s">
        <v>179</v>
      </c>
      <c r="F383" s="197">
        <f t="shared" si="155"/>
        <v>0</v>
      </c>
      <c r="G383" s="198">
        <f t="shared" si="155"/>
        <v>70</v>
      </c>
      <c r="H383" s="198">
        <f t="shared" si="155"/>
        <v>38</v>
      </c>
      <c r="I383" s="198">
        <f t="shared" si="155"/>
        <v>78</v>
      </c>
      <c r="J383" s="199">
        <f t="shared" si="155"/>
        <v>34</v>
      </c>
      <c r="K383" s="200" t="str">
        <f t="shared" si="155"/>
        <v/>
      </c>
      <c r="L383" s="201">
        <f>U227</f>
        <v>0.2257401699822546</v>
      </c>
    </row>
    <row r="384" spans="1:12">
      <c r="A384" s="194">
        <v>381</v>
      </c>
      <c r="B384" s="194" t="s">
        <v>935</v>
      </c>
      <c r="C384" s="194">
        <v>29189</v>
      </c>
      <c r="D384" s="194" t="s">
        <v>298</v>
      </c>
      <c r="E384" s="194" t="s">
        <v>179</v>
      </c>
      <c r="F384" s="197"/>
      <c r="G384" s="198"/>
      <c r="H384" s="198"/>
      <c r="I384" s="198"/>
      <c r="J384" s="199"/>
      <c r="K384" s="200"/>
      <c r="L384" s="201"/>
    </row>
    <row r="385" spans="1:12">
      <c r="A385" s="194">
        <v>382</v>
      </c>
      <c r="B385" s="194" t="s">
        <v>936</v>
      </c>
      <c r="C385" s="194">
        <v>29189</v>
      </c>
      <c r="D385" s="194" t="s">
        <v>298</v>
      </c>
      <c r="E385" s="194" t="s">
        <v>179</v>
      </c>
      <c r="F385" s="197">
        <f t="shared" ref="F385:L387" si="156">O228</f>
        <v>0</v>
      </c>
      <c r="G385" s="198">
        <f t="shared" si="156"/>
        <v>80</v>
      </c>
      <c r="H385" s="198">
        <f t="shared" si="156"/>
        <v>45</v>
      </c>
      <c r="I385" s="198">
        <f t="shared" si="156"/>
        <v>80</v>
      </c>
      <c r="J385" s="199">
        <f t="shared" si="156"/>
        <v>45</v>
      </c>
      <c r="K385" s="200" t="str">
        <f t="shared" si="156"/>
        <v/>
      </c>
      <c r="L385" s="201">
        <f t="shared" si="156"/>
        <v>0.38391819660701837</v>
      </c>
    </row>
    <row r="386" spans="1:12">
      <c r="A386" s="194">
        <v>383</v>
      </c>
      <c r="B386" s="194" t="s">
        <v>937</v>
      </c>
      <c r="C386" s="194">
        <v>19583</v>
      </c>
      <c r="D386" s="194" t="s">
        <v>322</v>
      </c>
      <c r="E386" s="194" t="s">
        <v>180</v>
      </c>
      <c r="F386" s="197">
        <f t="shared" si="156"/>
        <v>0</v>
      </c>
      <c r="G386" s="198">
        <f t="shared" si="156"/>
        <v>70</v>
      </c>
      <c r="H386" s="198">
        <f t="shared" si="156"/>
        <v>40</v>
      </c>
      <c r="I386" s="198">
        <f t="shared" si="156"/>
        <v>80</v>
      </c>
      <c r="J386" s="199">
        <f t="shared" si="156"/>
        <v>40</v>
      </c>
      <c r="K386" s="200">
        <f t="shared" si="156"/>
        <v>0</v>
      </c>
      <c r="L386" s="201">
        <f t="shared" si="156"/>
        <v>0.2169264724372677</v>
      </c>
    </row>
    <row r="387" spans="1:12">
      <c r="A387" s="194">
        <v>384</v>
      </c>
      <c r="B387" s="194" t="s">
        <v>938</v>
      </c>
      <c r="C387" s="194">
        <v>29189</v>
      </c>
      <c r="D387" s="194" t="s">
        <v>298</v>
      </c>
      <c r="E387" s="194" t="s">
        <v>179</v>
      </c>
      <c r="F387" s="197">
        <f t="shared" si="156"/>
        <v>0</v>
      </c>
      <c r="G387" s="198">
        <f t="shared" si="156"/>
        <v>76</v>
      </c>
      <c r="H387" s="198">
        <f t="shared" si="156"/>
        <v>39</v>
      </c>
      <c r="I387" s="198">
        <f t="shared" si="156"/>
        <v>78</v>
      </c>
      <c r="J387" s="199">
        <f t="shared" si="156"/>
        <v>36</v>
      </c>
      <c r="K387" s="200">
        <f t="shared" si="156"/>
        <v>52.457577464788734</v>
      </c>
      <c r="L387" s="201">
        <f t="shared" si="156"/>
        <v>0.21452541485791693</v>
      </c>
    </row>
    <row r="388" spans="1:12">
      <c r="A388" s="194">
        <v>385</v>
      </c>
      <c r="B388" s="194" t="s">
        <v>939</v>
      </c>
      <c r="C388" s="194">
        <v>29189</v>
      </c>
      <c r="D388" s="194" t="s">
        <v>322</v>
      </c>
      <c r="E388" s="194" t="s">
        <v>179</v>
      </c>
      <c r="F388" s="197"/>
      <c r="G388" s="198"/>
      <c r="H388" s="198"/>
      <c r="I388" s="198"/>
      <c r="J388" s="199"/>
      <c r="K388" s="200"/>
      <c r="L388" s="201"/>
    </row>
    <row r="389" spans="1:12">
      <c r="A389" s="194">
        <v>386</v>
      </c>
      <c r="B389" s="194" t="s">
        <v>940</v>
      </c>
      <c r="C389" s="194">
        <v>19583</v>
      </c>
      <c r="D389" s="194" t="s">
        <v>322</v>
      </c>
      <c r="E389" s="194" t="s">
        <v>180</v>
      </c>
      <c r="F389" s="197"/>
      <c r="G389" s="198"/>
      <c r="H389" s="198"/>
      <c r="I389" s="198"/>
      <c r="J389" s="199"/>
      <c r="K389" s="200"/>
      <c r="L389" s="201"/>
    </row>
    <row r="390" spans="1:12">
      <c r="A390" s="194">
        <v>387</v>
      </c>
      <c r="B390" s="194" t="s">
        <v>940</v>
      </c>
      <c r="C390" s="194">
        <v>66137</v>
      </c>
      <c r="D390" s="194" t="s">
        <v>322</v>
      </c>
      <c r="E390" s="194" t="s">
        <v>180</v>
      </c>
      <c r="F390" s="197"/>
      <c r="G390" s="198"/>
      <c r="H390" s="198"/>
      <c r="I390" s="198"/>
      <c r="J390" s="199"/>
      <c r="K390" s="200"/>
      <c r="L390" s="201"/>
    </row>
    <row r="391" spans="1:12">
      <c r="A391" s="194">
        <v>388</v>
      </c>
      <c r="B391" s="194" t="s">
        <v>941</v>
      </c>
      <c r="C391" s="194">
        <v>29189</v>
      </c>
      <c r="D391" s="194" t="s">
        <v>298</v>
      </c>
      <c r="E391" s="194" t="s">
        <v>179</v>
      </c>
      <c r="F391" s="197">
        <f t="shared" ref="F391:L391" si="157">O231</f>
        <v>8.6365306872473353E-3</v>
      </c>
      <c r="G391" s="198">
        <f t="shared" si="157"/>
        <v>71</v>
      </c>
      <c r="H391" s="198">
        <f t="shared" si="157"/>
        <v>37</v>
      </c>
      <c r="I391" s="198">
        <f t="shared" si="157"/>
        <v>76</v>
      </c>
      <c r="J391" s="199">
        <f t="shared" si="157"/>
        <v>36</v>
      </c>
      <c r="K391" s="200" t="str">
        <f t="shared" si="157"/>
        <v/>
      </c>
      <c r="L391" s="201">
        <f t="shared" si="157"/>
        <v>0.4715477293790547</v>
      </c>
    </row>
    <row r="392" spans="1:12">
      <c r="A392" s="194">
        <v>389</v>
      </c>
      <c r="B392" s="194" t="s">
        <v>942</v>
      </c>
      <c r="C392" s="194">
        <v>29189</v>
      </c>
      <c r="D392" s="194" t="s">
        <v>298</v>
      </c>
      <c r="E392" s="194" t="s">
        <v>179</v>
      </c>
      <c r="F392" s="197"/>
      <c r="G392" s="198"/>
      <c r="H392" s="198"/>
      <c r="I392" s="198"/>
      <c r="J392" s="199"/>
      <c r="K392" s="200"/>
      <c r="L392" s="201"/>
    </row>
    <row r="393" spans="1:12">
      <c r="A393" s="194">
        <v>390</v>
      </c>
      <c r="B393" s="194" t="s">
        <v>943</v>
      </c>
      <c r="C393" s="194">
        <v>29188</v>
      </c>
      <c r="D393" s="194" t="s">
        <v>298</v>
      </c>
      <c r="E393" s="194" t="s">
        <v>180</v>
      </c>
      <c r="F393" s="197"/>
      <c r="G393" s="198"/>
      <c r="H393" s="198"/>
      <c r="I393" s="198"/>
      <c r="J393" s="199"/>
      <c r="K393" s="200"/>
      <c r="L393" s="201"/>
    </row>
    <row r="394" spans="1:12">
      <c r="A394" s="194">
        <v>391</v>
      </c>
      <c r="B394" s="194" t="s">
        <v>944</v>
      </c>
      <c r="C394" s="194">
        <v>29189</v>
      </c>
      <c r="D394" s="194" t="s">
        <v>298</v>
      </c>
      <c r="E394" s="194" t="s">
        <v>179</v>
      </c>
      <c r="F394" s="197">
        <f t="shared" ref="F394:L396" si="158">O232</f>
        <v>0</v>
      </c>
      <c r="G394" s="198">
        <f t="shared" si="158"/>
        <v>80</v>
      </c>
      <c r="H394" s="198">
        <f t="shared" si="158"/>
        <v>40</v>
      </c>
      <c r="I394" s="198">
        <f t="shared" si="158"/>
        <v>80</v>
      </c>
      <c r="J394" s="199">
        <f t="shared" si="158"/>
        <v>40</v>
      </c>
      <c r="K394" s="200">
        <f t="shared" si="158"/>
        <v>35.000006226187431</v>
      </c>
      <c r="L394" s="201">
        <f t="shared" si="158"/>
        <v>0.1961182278067885</v>
      </c>
    </row>
    <row r="395" spans="1:12" ht="15.6">
      <c r="A395" s="194">
        <v>392</v>
      </c>
      <c r="B395" s="194" t="s">
        <v>776</v>
      </c>
      <c r="C395" s="194">
        <v>55133</v>
      </c>
      <c r="D395" s="194" t="s">
        <v>322</v>
      </c>
      <c r="E395" s="194" t="s">
        <v>179</v>
      </c>
      <c r="F395" s="197">
        <f t="shared" si="158"/>
        <v>0</v>
      </c>
      <c r="G395" s="198">
        <f t="shared" si="158"/>
        <v>63</v>
      </c>
      <c r="H395" s="198">
        <f t="shared" si="158"/>
        <v>48</v>
      </c>
      <c r="I395" s="198">
        <f t="shared" si="158"/>
        <v>72</v>
      </c>
      <c r="J395" s="199">
        <f t="shared" si="158"/>
        <v>42</v>
      </c>
      <c r="K395" s="200" t="str">
        <f t="shared" si="158"/>
        <v/>
      </c>
      <c r="L395" s="268">
        <f>[6]Sheet2!I10</f>
        <v>0.17374718282373314</v>
      </c>
    </row>
    <row r="396" spans="1:12">
      <c r="A396" s="194">
        <v>393</v>
      </c>
      <c r="B396" s="194" t="s">
        <v>945</v>
      </c>
      <c r="C396" s="194">
        <v>29189</v>
      </c>
      <c r="D396" s="194" t="s">
        <v>322</v>
      </c>
      <c r="E396" s="194" t="s">
        <v>179</v>
      </c>
      <c r="F396" s="197">
        <f t="shared" si="158"/>
        <v>0</v>
      </c>
      <c r="G396" s="198">
        <f t="shared" si="158"/>
        <v>78</v>
      </c>
      <c r="H396" s="198">
        <f t="shared" si="158"/>
        <v>51</v>
      </c>
      <c r="I396" s="198">
        <f t="shared" si="158"/>
        <v>85</v>
      </c>
      <c r="J396" s="199">
        <f t="shared" si="158"/>
        <v>42</v>
      </c>
      <c r="K396" s="200" t="str">
        <f t="shared" si="158"/>
        <v/>
      </c>
      <c r="L396" s="201">
        <f>U234</f>
        <v>0.15945465637516246</v>
      </c>
    </row>
    <row r="397" spans="1:12">
      <c r="A397" s="194">
        <v>394</v>
      </c>
      <c r="B397" s="194" t="s">
        <v>946</v>
      </c>
      <c r="C397" s="194">
        <v>19583</v>
      </c>
      <c r="D397" s="194" t="s">
        <v>322</v>
      </c>
      <c r="E397" s="194" t="s">
        <v>180</v>
      </c>
      <c r="F397" s="197"/>
      <c r="G397" s="198"/>
      <c r="H397" s="198"/>
      <c r="I397" s="198"/>
      <c r="J397" s="199"/>
      <c r="K397" s="200"/>
      <c r="L397" s="201"/>
    </row>
    <row r="398" spans="1:12">
      <c r="A398" s="194">
        <v>395</v>
      </c>
      <c r="B398" s="194" t="s">
        <v>946</v>
      </c>
      <c r="C398" s="194">
        <v>19583</v>
      </c>
      <c r="D398" s="194" t="s">
        <v>298</v>
      </c>
      <c r="E398" s="194" t="s">
        <v>180</v>
      </c>
      <c r="F398" s="197"/>
      <c r="G398" s="198"/>
      <c r="H398" s="198"/>
      <c r="I398" s="198"/>
      <c r="J398" s="199"/>
      <c r="K398" s="200"/>
      <c r="L398" s="201"/>
    </row>
    <row r="399" spans="1:12" ht="15.6">
      <c r="A399" s="194">
        <v>396</v>
      </c>
      <c r="B399" s="194" t="s">
        <v>947</v>
      </c>
      <c r="C399" s="194">
        <v>29189</v>
      </c>
      <c r="D399" s="194" t="s">
        <v>298</v>
      </c>
      <c r="E399" s="194" t="s">
        <v>179</v>
      </c>
      <c r="F399" s="197">
        <f t="shared" ref="F399:K400" si="159">O235</f>
        <v>0</v>
      </c>
      <c r="G399" s="198">
        <f t="shared" si="159"/>
        <v>68</v>
      </c>
      <c r="H399" s="198">
        <f t="shared" si="159"/>
        <v>0</v>
      </c>
      <c r="I399" s="198">
        <f t="shared" si="159"/>
        <v>75</v>
      </c>
      <c r="J399" s="199">
        <f t="shared" si="159"/>
        <v>0</v>
      </c>
      <c r="K399" s="200" t="str">
        <f t="shared" si="159"/>
        <v/>
      </c>
      <c r="L399" s="268">
        <f>[6]Sheet2!I11</f>
        <v>0.22800028617798151</v>
      </c>
    </row>
    <row r="400" spans="1:12">
      <c r="A400" s="194">
        <v>397</v>
      </c>
      <c r="B400" s="194" t="s">
        <v>782</v>
      </c>
      <c r="C400" s="194">
        <v>29189</v>
      </c>
      <c r="D400" s="194" t="s">
        <v>322</v>
      </c>
      <c r="E400" s="194" t="s">
        <v>179</v>
      </c>
      <c r="F400" s="197">
        <f t="shared" si="159"/>
        <v>0</v>
      </c>
      <c r="G400" s="198">
        <f t="shared" si="159"/>
        <v>75</v>
      </c>
      <c r="H400" s="198">
        <f t="shared" si="159"/>
        <v>45</v>
      </c>
      <c r="I400" s="198">
        <f t="shared" si="159"/>
        <v>78</v>
      </c>
      <c r="J400" s="199">
        <f t="shared" si="159"/>
        <v>41</v>
      </c>
      <c r="K400" s="200">
        <f t="shared" si="159"/>
        <v>36.022074999995993</v>
      </c>
      <c r="L400" s="201">
        <f>U236</f>
        <v>0.23532574071983792</v>
      </c>
    </row>
    <row r="401" spans="1:12">
      <c r="A401" s="194">
        <v>398</v>
      </c>
      <c r="B401" s="194" t="s">
        <v>948</v>
      </c>
      <c r="C401" s="194">
        <v>29189</v>
      </c>
      <c r="D401" s="194" t="s">
        <v>298</v>
      </c>
      <c r="E401" s="194" t="s">
        <v>179</v>
      </c>
      <c r="F401" s="197"/>
      <c r="G401" s="198"/>
      <c r="H401" s="198"/>
      <c r="I401" s="198"/>
      <c r="J401" s="199"/>
      <c r="K401" s="200"/>
      <c r="L401" s="201"/>
    </row>
    <row r="402" spans="1:12">
      <c r="A402" s="194">
        <v>399</v>
      </c>
      <c r="B402" s="194" t="s">
        <v>784</v>
      </c>
      <c r="C402" s="194">
        <v>29189</v>
      </c>
      <c r="D402" s="194" t="s">
        <v>298</v>
      </c>
      <c r="E402" s="194" t="s">
        <v>180</v>
      </c>
      <c r="F402" s="197">
        <f t="shared" ref="F402:L402" si="160">O237</f>
        <v>0</v>
      </c>
      <c r="G402" s="198">
        <f t="shared" si="160"/>
        <v>100</v>
      </c>
      <c r="H402" s="198">
        <f t="shared" si="160"/>
        <v>50</v>
      </c>
      <c r="I402" s="198">
        <f t="shared" si="160"/>
        <v>115</v>
      </c>
      <c r="J402" s="199">
        <f t="shared" si="160"/>
        <v>50</v>
      </c>
      <c r="K402" s="200" t="str">
        <f t="shared" si="160"/>
        <v/>
      </c>
      <c r="L402" s="201">
        <f t="shared" si="160"/>
        <v>2.4610781342834634E-2</v>
      </c>
    </row>
    <row r="403" spans="1:12">
      <c r="A403" s="194">
        <v>400</v>
      </c>
      <c r="B403" s="194" t="s">
        <v>784</v>
      </c>
      <c r="C403" s="194">
        <v>44023</v>
      </c>
      <c r="D403" s="194" t="s">
        <v>322</v>
      </c>
      <c r="E403" s="194" t="s">
        <v>180</v>
      </c>
      <c r="F403" s="197">
        <f t="shared" ref="F403:L404" si="161">F402</f>
        <v>0</v>
      </c>
      <c r="G403" s="198">
        <f t="shared" si="161"/>
        <v>100</v>
      </c>
      <c r="H403" s="198">
        <f t="shared" si="161"/>
        <v>50</v>
      </c>
      <c r="I403" s="198">
        <f t="shared" si="161"/>
        <v>115</v>
      </c>
      <c r="J403" s="199">
        <f t="shared" si="161"/>
        <v>50</v>
      </c>
      <c r="K403" s="200" t="str">
        <f t="shared" si="161"/>
        <v/>
      </c>
      <c r="L403" s="201">
        <f t="shared" si="161"/>
        <v>2.4610781342834634E-2</v>
      </c>
    </row>
    <row r="404" spans="1:12">
      <c r="A404" s="194">
        <v>401</v>
      </c>
      <c r="B404" s="194" t="s">
        <v>784</v>
      </c>
      <c r="C404" s="194">
        <v>44023</v>
      </c>
      <c r="D404" s="194" t="s">
        <v>298</v>
      </c>
      <c r="E404" s="194" t="s">
        <v>180</v>
      </c>
      <c r="F404" s="197">
        <f t="shared" si="161"/>
        <v>0</v>
      </c>
      <c r="G404" s="198">
        <f t="shared" si="161"/>
        <v>100</v>
      </c>
      <c r="H404" s="198">
        <f t="shared" si="161"/>
        <v>50</v>
      </c>
      <c r="I404" s="198">
        <f t="shared" si="161"/>
        <v>115</v>
      </c>
      <c r="J404" s="199">
        <f t="shared" si="161"/>
        <v>50</v>
      </c>
      <c r="K404" s="200" t="str">
        <f t="shared" si="161"/>
        <v/>
      </c>
      <c r="L404" s="201">
        <f t="shared" si="161"/>
        <v>2.4610781342834634E-2</v>
      </c>
    </row>
    <row r="405" spans="1:12">
      <c r="A405" s="194">
        <v>402</v>
      </c>
      <c r="B405" s="194" t="s">
        <v>949</v>
      </c>
      <c r="C405" s="194">
        <v>29189</v>
      </c>
      <c r="D405" s="194" t="s">
        <v>298</v>
      </c>
      <c r="E405" s="194" t="s">
        <v>179</v>
      </c>
      <c r="F405" s="197">
        <f t="shared" ref="F405:L405" si="162">O238</f>
        <v>2.9994380443944927E-2</v>
      </c>
      <c r="G405" s="198">
        <f t="shared" si="162"/>
        <v>66</v>
      </c>
      <c r="H405" s="198">
        <f t="shared" si="162"/>
        <v>35</v>
      </c>
      <c r="I405" s="198">
        <f t="shared" si="162"/>
        <v>66</v>
      </c>
      <c r="J405" s="199">
        <f t="shared" si="162"/>
        <v>33</v>
      </c>
      <c r="K405" s="200" t="str">
        <f t="shared" si="162"/>
        <v/>
      </c>
      <c r="L405" s="201">
        <f t="shared" si="162"/>
        <v>0.18794264610036926</v>
      </c>
    </row>
    <row r="406" spans="1:12">
      <c r="A406" s="194">
        <v>403</v>
      </c>
      <c r="B406" s="194" t="s">
        <v>790</v>
      </c>
      <c r="C406" s="194">
        <v>29189</v>
      </c>
      <c r="D406" s="194" t="s">
        <v>298</v>
      </c>
      <c r="E406" s="194" t="s">
        <v>179</v>
      </c>
      <c r="F406" s="197">
        <f t="shared" ref="F406:L408" si="163">O240</f>
        <v>2.2939456417796597E-3</v>
      </c>
      <c r="G406" s="198">
        <f t="shared" si="163"/>
        <v>67</v>
      </c>
      <c r="H406" s="198">
        <f t="shared" si="163"/>
        <v>41</v>
      </c>
      <c r="I406" s="198">
        <f t="shared" si="163"/>
        <v>78</v>
      </c>
      <c r="J406" s="199">
        <f t="shared" si="163"/>
        <v>38</v>
      </c>
      <c r="K406" s="200">
        <f t="shared" si="163"/>
        <v>36.03034015456042</v>
      </c>
      <c r="L406" s="201">
        <f t="shared" si="163"/>
        <v>0.23961749844871907</v>
      </c>
    </row>
    <row r="407" spans="1:12">
      <c r="A407" s="194">
        <v>404</v>
      </c>
      <c r="B407" s="194" t="s">
        <v>792</v>
      </c>
      <c r="C407" s="194">
        <v>29189</v>
      </c>
      <c r="D407" s="194" t="s">
        <v>298</v>
      </c>
      <c r="E407" s="194" t="s">
        <v>179</v>
      </c>
      <c r="F407" s="197">
        <f t="shared" si="163"/>
        <v>0</v>
      </c>
      <c r="G407" s="198">
        <f t="shared" si="163"/>
        <v>66.8</v>
      </c>
      <c r="H407" s="198">
        <f t="shared" si="163"/>
        <v>41.3</v>
      </c>
      <c r="I407" s="198">
        <f t="shared" si="163"/>
        <v>68.5</v>
      </c>
      <c r="J407" s="199">
        <f t="shared" si="163"/>
        <v>39.200000000000003</v>
      </c>
      <c r="K407" s="200">
        <f t="shared" si="163"/>
        <v>28.157887120078705</v>
      </c>
      <c r="L407" s="201">
        <f t="shared" si="163"/>
        <v>0.23081406264668147</v>
      </c>
    </row>
    <row r="408" spans="1:12">
      <c r="A408" s="194">
        <v>405</v>
      </c>
      <c r="B408" s="194" t="s">
        <v>794</v>
      </c>
      <c r="C408" s="194">
        <v>29189</v>
      </c>
      <c r="D408" s="194" t="s">
        <v>298</v>
      </c>
      <c r="E408" s="194" t="s">
        <v>179</v>
      </c>
      <c r="F408" s="197">
        <f t="shared" si="163"/>
        <v>3.4953395472703062E-2</v>
      </c>
      <c r="G408" s="198">
        <f t="shared" si="163"/>
        <v>71</v>
      </c>
      <c r="H408" s="198">
        <f t="shared" si="163"/>
        <v>37</v>
      </c>
      <c r="I408" s="198">
        <f t="shared" si="163"/>
        <v>77</v>
      </c>
      <c r="J408" s="199">
        <f t="shared" si="163"/>
        <v>32</v>
      </c>
      <c r="K408" s="200" t="str">
        <f t="shared" si="163"/>
        <v/>
      </c>
      <c r="L408" s="201">
        <f t="shared" si="163"/>
        <v>0.24870645050017248</v>
      </c>
    </row>
    <row r="409" spans="1:12">
      <c r="A409" s="194">
        <v>406</v>
      </c>
      <c r="B409" s="194" t="s">
        <v>950</v>
      </c>
      <c r="C409" s="194">
        <v>29189</v>
      </c>
      <c r="D409" s="194" t="s">
        <v>298</v>
      </c>
      <c r="E409" s="194" t="s">
        <v>179</v>
      </c>
      <c r="F409" s="197"/>
      <c r="G409" s="198"/>
      <c r="H409" s="198"/>
      <c r="I409" s="198"/>
      <c r="J409" s="199"/>
      <c r="K409" s="200"/>
      <c r="L409" s="201"/>
    </row>
    <row r="410" spans="1:12">
      <c r="A410" s="194">
        <v>407</v>
      </c>
      <c r="B410" s="194" t="s">
        <v>951</v>
      </c>
      <c r="C410" s="194">
        <v>29189</v>
      </c>
      <c r="D410" s="194" t="s">
        <v>298</v>
      </c>
      <c r="E410" s="194" t="s">
        <v>179</v>
      </c>
      <c r="F410" s="197">
        <f t="shared" ref="F410:L410" si="164">O243</f>
        <v>8.3595919483172906E-3</v>
      </c>
      <c r="G410" s="198">
        <f t="shared" si="164"/>
        <v>65</v>
      </c>
      <c r="H410" s="198">
        <f t="shared" si="164"/>
        <v>35</v>
      </c>
      <c r="I410" s="198">
        <f t="shared" si="164"/>
        <v>72</v>
      </c>
      <c r="J410" s="199">
        <f t="shared" si="164"/>
        <v>34</v>
      </c>
      <c r="K410" s="200">
        <f t="shared" si="164"/>
        <v>42.243755862120082</v>
      </c>
      <c r="L410" s="201">
        <f t="shared" si="164"/>
        <v>0.24847939640162503</v>
      </c>
    </row>
    <row r="411" spans="1:12">
      <c r="A411" s="194">
        <v>408</v>
      </c>
      <c r="B411" s="194" t="s">
        <v>952</v>
      </c>
      <c r="C411" s="194">
        <v>29189</v>
      </c>
      <c r="D411" s="194" t="s">
        <v>298</v>
      </c>
      <c r="E411" s="194" t="s">
        <v>179</v>
      </c>
      <c r="F411" s="197"/>
      <c r="G411" s="198"/>
      <c r="H411" s="198"/>
      <c r="I411" s="198"/>
      <c r="J411" s="199"/>
      <c r="K411" s="200"/>
      <c r="L411" s="201"/>
    </row>
    <row r="412" spans="1:12">
      <c r="A412" s="194">
        <v>409</v>
      </c>
      <c r="B412" s="194" t="s">
        <v>953</v>
      </c>
      <c r="C412" s="194">
        <v>29189</v>
      </c>
      <c r="D412" s="194" t="s">
        <v>298</v>
      </c>
      <c r="E412" s="194" t="s">
        <v>179</v>
      </c>
      <c r="F412" s="197"/>
      <c r="G412" s="198"/>
      <c r="H412" s="198"/>
      <c r="I412" s="198"/>
      <c r="J412" s="199"/>
      <c r="K412" s="200"/>
      <c r="L412" s="201"/>
    </row>
    <row r="413" spans="1:12">
      <c r="A413" s="194">
        <v>410</v>
      </c>
      <c r="B413" s="194" t="s">
        <v>954</v>
      </c>
      <c r="C413" s="194">
        <v>29189</v>
      </c>
      <c r="D413" s="194" t="s">
        <v>298</v>
      </c>
      <c r="E413" s="194" t="s">
        <v>179</v>
      </c>
      <c r="F413" s="197">
        <f t="shared" ref="F413:L414" si="165">O244</f>
        <v>0</v>
      </c>
      <c r="G413" s="198">
        <f t="shared" si="165"/>
        <v>68</v>
      </c>
      <c r="H413" s="198">
        <f t="shared" si="165"/>
        <v>0</v>
      </c>
      <c r="I413" s="198">
        <f t="shared" si="165"/>
        <v>74</v>
      </c>
      <c r="J413" s="199">
        <f t="shared" si="165"/>
        <v>0</v>
      </c>
      <c r="K413" s="200" t="str">
        <f t="shared" si="165"/>
        <v/>
      </c>
      <c r="L413" s="201">
        <f t="shared" si="165"/>
        <v>0.31993156544054746</v>
      </c>
    </row>
    <row r="414" spans="1:12">
      <c r="A414" s="194">
        <v>411</v>
      </c>
      <c r="B414" s="194" t="s">
        <v>800</v>
      </c>
      <c r="C414" s="194">
        <v>29189</v>
      </c>
      <c r="D414" s="194" t="s">
        <v>298</v>
      </c>
      <c r="E414" s="194" t="s">
        <v>179</v>
      </c>
      <c r="F414" s="197">
        <f t="shared" si="165"/>
        <v>0</v>
      </c>
      <c r="G414" s="198">
        <f t="shared" si="165"/>
        <v>76</v>
      </c>
      <c r="H414" s="198">
        <f t="shared" si="165"/>
        <v>42</v>
      </c>
      <c r="I414" s="198">
        <f t="shared" si="165"/>
        <v>76</v>
      </c>
      <c r="J414" s="199">
        <f t="shared" si="165"/>
        <v>39</v>
      </c>
      <c r="K414" s="200">
        <f t="shared" si="165"/>
        <v>38.756086174042636</v>
      </c>
      <c r="L414" s="201">
        <f t="shared" si="165"/>
        <v>0.25674584447590576</v>
      </c>
    </row>
    <row r="415" spans="1:12">
      <c r="A415" s="194">
        <v>412</v>
      </c>
      <c r="B415" s="194" t="s">
        <v>955</v>
      </c>
      <c r="C415" s="194">
        <v>29189</v>
      </c>
      <c r="D415" s="194" t="s">
        <v>298</v>
      </c>
      <c r="E415" s="194" t="s">
        <v>180</v>
      </c>
      <c r="F415" s="197"/>
      <c r="G415" s="198"/>
      <c r="H415" s="198"/>
      <c r="I415" s="198"/>
      <c r="J415" s="199"/>
      <c r="K415" s="200"/>
      <c r="L415" s="201"/>
    </row>
    <row r="416" spans="1:12">
      <c r="A416" s="194">
        <v>413</v>
      </c>
      <c r="B416" s="194" t="s">
        <v>956</v>
      </c>
      <c r="C416" s="194">
        <v>29189</v>
      </c>
      <c r="D416" s="194" t="s">
        <v>298</v>
      </c>
      <c r="E416" s="194" t="s">
        <v>179</v>
      </c>
      <c r="F416" s="197"/>
      <c r="G416" s="198"/>
      <c r="H416" s="198"/>
      <c r="I416" s="198"/>
      <c r="J416" s="199"/>
      <c r="K416" s="200"/>
      <c r="L416" s="201"/>
    </row>
    <row r="417" spans="1:12">
      <c r="A417" s="194">
        <v>414</v>
      </c>
      <c r="B417" s="194" t="s">
        <v>957</v>
      </c>
      <c r="C417" s="194">
        <v>29188</v>
      </c>
      <c r="D417" s="194" t="s">
        <v>298</v>
      </c>
      <c r="E417" s="194" t="s">
        <v>180</v>
      </c>
      <c r="F417" s="197">
        <f t="shared" ref="F417:L418" si="166">O247</f>
        <v>0</v>
      </c>
      <c r="G417" s="198">
        <f t="shared" si="166"/>
        <v>68</v>
      </c>
      <c r="H417" s="198">
        <f t="shared" si="166"/>
        <v>45</v>
      </c>
      <c r="I417" s="198">
        <f t="shared" si="166"/>
        <v>70</v>
      </c>
      <c r="J417" s="199">
        <f t="shared" si="166"/>
        <v>43</v>
      </c>
      <c r="K417" s="200" t="str">
        <f t="shared" si="166"/>
        <v/>
      </c>
      <c r="L417" s="201">
        <f t="shared" si="166"/>
        <v>0.17581161874834209</v>
      </c>
    </row>
    <row r="418" spans="1:12">
      <c r="A418" s="194">
        <v>415</v>
      </c>
      <c r="B418" s="194" t="s">
        <v>958</v>
      </c>
      <c r="C418" s="194">
        <v>29189</v>
      </c>
      <c r="D418" s="194" t="s">
        <v>298</v>
      </c>
      <c r="E418" s="194" t="s">
        <v>179</v>
      </c>
      <c r="F418" s="197">
        <f t="shared" si="166"/>
        <v>0</v>
      </c>
      <c r="G418" s="198">
        <f t="shared" si="166"/>
        <v>73</v>
      </c>
      <c r="H418" s="198">
        <f t="shared" si="166"/>
        <v>40</v>
      </c>
      <c r="I418" s="198">
        <f t="shared" si="166"/>
        <v>74</v>
      </c>
      <c r="J418" s="199">
        <f t="shared" si="166"/>
        <v>38</v>
      </c>
      <c r="K418" s="200">
        <f t="shared" si="166"/>
        <v>33.293261760135614</v>
      </c>
      <c r="L418" s="201">
        <f t="shared" si="166"/>
        <v>0.48748877941981389</v>
      </c>
    </row>
    <row r="419" spans="1:12">
      <c r="A419" s="194">
        <v>416</v>
      </c>
      <c r="B419" s="194" t="s">
        <v>959</v>
      </c>
      <c r="C419" s="194">
        <v>55133</v>
      </c>
      <c r="D419" s="194" t="s">
        <v>322</v>
      </c>
      <c r="E419" s="194" t="s">
        <v>179</v>
      </c>
      <c r="F419" s="197"/>
      <c r="G419" s="198"/>
      <c r="H419" s="198"/>
      <c r="I419" s="198"/>
      <c r="J419" s="199"/>
      <c r="K419" s="200"/>
      <c r="L419" s="201"/>
    </row>
    <row r="420" spans="1:12">
      <c r="A420" s="194">
        <v>417</v>
      </c>
      <c r="B420" s="194" t="s">
        <v>960</v>
      </c>
      <c r="C420" s="194">
        <v>28856</v>
      </c>
      <c r="D420" s="194" t="s">
        <v>298</v>
      </c>
      <c r="E420" s="194" t="s">
        <v>179</v>
      </c>
      <c r="F420" s="197">
        <f t="shared" ref="F420:L420" si="167">O249</f>
        <v>0</v>
      </c>
      <c r="G420" s="198">
        <f t="shared" si="167"/>
        <v>74</v>
      </c>
      <c r="H420" s="198">
        <f t="shared" si="167"/>
        <v>39</v>
      </c>
      <c r="I420" s="198">
        <f t="shared" si="167"/>
        <v>76</v>
      </c>
      <c r="J420" s="199">
        <f t="shared" si="167"/>
        <v>34</v>
      </c>
      <c r="K420" s="200" t="str">
        <f t="shared" si="167"/>
        <v/>
      </c>
      <c r="L420" s="201">
        <f t="shared" si="167"/>
        <v>0.25546265720508676</v>
      </c>
    </row>
    <row r="421" spans="1:12">
      <c r="A421" s="194">
        <v>418</v>
      </c>
      <c r="B421" s="194" t="s">
        <v>961</v>
      </c>
      <c r="C421" s="194">
        <v>29189</v>
      </c>
      <c r="D421" s="194" t="s">
        <v>298</v>
      </c>
      <c r="E421" s="194" t="s">
        <v>179</v>
      </c>
      <c r="F421" s="197"/>
      <c r="G421" s="198"/>
      <c r="H421" s="198"/>
      <c r="I421" s="198"/>
      <c r="J421" s="199"/>
      <c r="K421" s="200"/>
      <c r="L421" s="201"/>
    </row>
    <row r="422" spans="1:12">
      <c r="A422" s="194">
        <v>419</v>
      </c>
      <c r="B422" s="194" t="s">
        <v>962</v>
      </c>
      <c r="C422" s="194">
        <v>29189</v>
      </c>
      <c r="D422" s="194" t="s">
        <v>298</v>
      </c>
      <c r="E422" s="194" t="s">
        <v>179</v>
      </c>
      <c r="F422" s="197">
        <f t="shared" ref="F422:L422" si="168">O253</f>
        <v>0</v>
      </c>
      <c r="G422" s="198">
        <f t="shared" si="168"/>
        <v>66</v>
      </c>
      <c r="H422" s="198">
        <f t="shared" si="168"/>
        <v>38</v>
      </c>
      <c r="I422" s="198">
        <f t="shared" si="168"/>
        <v>73</v>
      </c>
      <c r="J422" s="199">
        <f t="shared" si="168"/>
        <v>36</v>
      </c>
      <c r="K422" s="200">
        <f t="shared" si="168"/>
        <v>30.201102191033733</v>
      </c>
      <c r="L422" s="201">
        <f t="shared" si="168"/>
        <v>0.31531005647263249</v>
      </c>
    </row>
    <row r="423" spans="1:12">
      <c r="A423" s="194">
        <v>420</v>
      </c>
      <c r="B423" s="194" t="s">
        <v>963</v>
      </c>
      <c r="C423" s="194">
        <v>29189</v>
      </c>
      <c r="D423" s="194" t="s">
        <v>298</v>
      </c>
      <c r="E423" s="194" t="s">
        <v>179</v>
      </c>
      <c r="F423" s="197"/>
      <c r="G423" s="198"/>
      <c r="H423" s="198"/>
      <c r="I423" s="198"/>
      <c r="J423" s="199"/>
      <c r="K423" s="200"/>
      <c r="L423" s="201"/>
    </row>
    <row r="424" spans="1:12">
      <c r="A424" s="194">
        <v>421</v>
      </c>
      <c r="B424" s="194" t="s">
        <v>964</v>
      </c>
      <c r="C424" s="194">
        <v>29189</v>
      </c>
      <c r="D424" s="194" t="s">
        <v>298</v>
      </c>
      <c r="E424" s="194" t="s">
        <v>179</v>
      </c>
      <c r="F424" s="197">
        <f t="shared" ref="F424:L424" si="169">O250</f>
        <v>3.4430193439865435E-3</v>
      </c>
      <c r="G424" s="198">
        <f t="shared" si="169"/>
        <v>66</v>
      </c>
      <c r="H424" s="198">
        <f t="shared" si="169"/>
        <v>39</v>
      </c>
      <c r="I424" s="198">
        <f t="shared" si="169"/>
        <v>70</v>
      </c>
      <c r="J424" s="199">
        <f t="shared" si="169"/>
        <v>36</v>
      </c>
      <c r="K424" s="200">
        <f t="shared" si="169"/>
        <v>31.196659204408473</v>
      </c>
      <c r="L424" s="201">
        <f t="shared" si="169"/>
        <v>0.21267505340612392</v>
      </c>
    </row>
    <row r="425" spans="1:12">
      <c r="A425" s="194">
        <v>422</v>
      </c>
      <c r="B425" s="194" t="s">
        <v>965</v>
      </c>
      <c r="C425" s="194">
        <v>29189</v>
      </c>
      <c r="D425" s="194" t="s">
        <v>298</v>
      </c>
      <c r="E425" s="194" t="s">
        <v>179</v>
      </c>
      <c r="F425" s="197"/>
      <c r="G425" s="198"/>
      <c r="H425" s="198"/>
      <c r="I425" s="198"/>
      <c r="J425" s="199"/>
      <c r="K425" s="200"/>
      <c r="L425" s="201"/>
    </row>
    <row r="426" spans="1:12">
      <c r="A426" s="194">
        <v>423</v>
      </c>
      <c r="B426" s="194" t="s">
        <v>966</v>
      </c>
      <c r="C426" s="194">
        <v>29189</v>
      </c>
      <c r="D426" s="194" t="s">
        <v>298</v>
      </c>
      <c r="E426" s="194" t="s">
        <v>179</v>
      </c>
      <c r="F426" s="197"/>
      <c r="G426" s="198"/>
      <c r="H426" s="198"/>
      <c r="I426" s="198"/>
      <c r="J426" s="199"/>
      <c r="K426" s="200"/>
      <c r="L426" s="201"/>
    </row>
    <row r="427" spans="1:12">
      <c r="A427" s="194">
        <v>424</v>
      </c>
      <c r="B427" s="194" t="s">
        <v>967</v>
      </c>
      <c r="C427" s="194">
        <v>29189</v>
      </c>
      <c r="D427" s="194" t="s">
        <v>298</v>
      </c>
      <c r="E427" s="194" t="s">
        <v>179</v>
      </c>
      <c r="F427" s="197">
        <f t="shared" ref="F427:L428" si="170">O251</f>
        <v>0</v>
      </c>
      <c r="G427" s="198">
        <f t="shared" si="170"/>
        <v>67</v>
      </c>
      <c r="H427" s="198">
        <f t="shared" si="170"/>
        <v>37</v>
      </c>
      <c r="I427" s="198">
        <f t="shared" si="170"/>
        <v>70</v>
      </c>
      <c r="J427" s="199">
        <f t="shared" si="170"/>
        <v>34</v>
      </c>
      <c r="K427" s="200">
        <f t="shared" si="170"/>
        <v>32.745812737811598</v>
      </c>
      <c r="L427" s="201">
        <f t="shared" si="170"/>
        <v>0.26686901704412797</v>
      </c>
    </row>
    <row r="428" spans="1:12">
      <c r="A428" s="194">
        <v>425</v>
      </c>
      <c r="B428" s="194" t="s">
        <v>968</v>
      </c>
      <c r="C428" s="194">
        <v>29189</v>
      </c>
      <c r="D428" s="194" t="s">
        <v>298</v>
      </c>
      <c r="E428" s="194" t="s">
        <v>179</v>
      </c>
      <c r="F428" s="197">
        <f t="shared" si="170"/>
        <v>6.973014434139879E-5</v>
      </c>
      <c r="G428" s="198">
        <f t="shared" si="170"/>
        <v>72</v>
      </c>
      <c r="H428" s="198">
        <f t="shared" si="170"/>
        <v>39</v>
      </c>
      <c r="I428" s="198">
        <f t="shared" si="170"/>
        <v>76</v>
      </c>
      <c r="J428" s="199">
        <f t="shared" si="170"/>
        <v>34</v>
      </c>
      <c r="K428" s="200">
        <f t="shared" si="170"/>
        <v>34.869991065066671</v>
      </c>
      <c r="L428" s="201">
        <f t="shared" si="170"/>
        <v>0.26729428172942815</v>
      </c>
    </row>
    <row r="429" spans="1:12">
      <c r="A429" s="194">
        <v>426</v>
      </c>
      <c r="B429" s="194" t="s">
        <v>969</v>
      </c>
      <c r="C429" s="194">
        <v>29189</v>
      </c>
      <c r="D429" s="194" t="s">
        <v>298</v>
      </c>
      <c r="E429" s="194" t="s">
        <v>179</v>
      </c>
      <c r="F429" s="197">
        <f t="shared" ref="F429:L429" si="171">O254</f>
        <v>1.3805119957110307E-2</v>
      </c>
      <c r="G429" s="198">
        <f t="shared" si="171"/>
        <v>72</v>
      </c>
      <c r="H429" s="198">
        <f t="shared" si="171"/>
        <v>41</v>
      </c>
      <c r="I429" s="198">
        <f t="shared" si="171"/>
        <v>73</v>
      </c>
      <c r="J429" s="199">
        <f t="shared" si="171"/>
        <v>39</v>
      </c>
      <c r="K429" s="200">
        <f t="shared" si="171"/>
        <v>0</v>
      </c>
      <c r="L429" s="201">
        <f t="shared" si="171"/>
        <v>0.45528676270725743</v>
      </c>
    </row>
    <row r="430" spans="1:12">
      <c r="A430" s="194">
        <v>427</v>
      </c>
      <c r="B430" s="194" t="s">
        <v>970</v>
      </c>
      <c r="C430" s="194">
        <v>29189</v>
      </c>
      <c r="D430" s="194" t="s">
        <v>298</v>
      </c>
      <c r="E430" s="194" t="s">
        <v>179</v>
      </c>
      <c r="F430" s="197"/>
      <c r="G430" s="198"/>
      <c r="H430" s="198"/>
      <c r="I430" s="198"/>
      <c r="J430" s="199"/>
      <c r="K430" s="200"/>
      <c r="L430" s="201"/>
    </row>
    <row r="431" spans="1:12">
      <c r="A431" s="194">
        <v>428</v>
      </c>
      <c r="B431" s="194" t="s">
        <v>971</v>
      </c>
      <c r="C431" s="194">
        <v>29189</v>
      </c>
      <c r="D431" s="194" t="s">
        <v>298</v>
      </c>
      <c r="E431" s="194" t="s">
        <v>179</v>
      </c>
      <c r="F431" s="197">
        <f t="shared" ref="F431:L432" si="172">O256</f>
        <v>0</v>
      </c>
      <c r="G431" s="198">
        <f t="shared" si="172"/>
        <v>70</v>
      </c>
      <c r="H431" s="198">
        <f t="shared" si="172"/>
        <v>35</v>
      </c>
      <c r="I431" s="198">
        <f t="shared" si="172"/>
        <v>75</v>
      </c>
      <c r="J431" s="199">
        <f t="shared" si="172"/>
        <v>32</v>
      </c>
      <c r="K431" s="200">
        <f t="shared" si="172"/>
        <v>39.619779176581176</v>
      </c>
      <c r="L431" s="201">
        <f t="shared" si="172"/>
        <v>0.22868686868686869</v>
      </c>
    </row>
    <row r="432" spans="1:12">
      <c r="A432" s="194">
        <v>429</v>
      </c>
      <c r="B432" s="194" t="s">
        <v>972</v>
      </c>
      <c r="C432" s="194">
        <v>29189</v>
      </c>
      <c r="D432" s="194" t="s">
        <v>322</v>
      </c>
      <c r="E432" s="194" t="s">
        <v>179</v>
      </c>
      <c r="F432" s="197">
        <f t="shared" si="172"/>
        <v>0</v>
      </c>
      <c r="G432" s="198">
        <f t="shared" si="172"/>
        <v>73</v>
      </c>
      <c r="H432" s="198">
        <f t="shared" si="172"/>
        <v>42</v>
      </c>
      <c r="I432" s="198">
        <f t="shared" si="172"/>
        <v>75</v>
      </c>
      <c r="J432" s="199">
        <f t="shared" si="172"/>
        <v>40</v>
      </c>
      <c r="K432" s="200" t="str">
        <f t="shared" si="172"/>
        <v/>
      </c>
      <c r="L432" s="201">
        <f t="shared" si="172"/>
        <v>0.26005738797750855</v>
      </c>
    </row>
    <row r="433" spans="1:12">
      <c r="A433" s="194">
        <v>430</v>
      </c>
      <c r="B433" s="194" t="s">
        <v>972</v>
      </c>
      <c r="C433" s="194">
        <v>29189</v>
      </c>
      <c r="D433" s="194" t="s">
        <v>298</v>
      </c>
      <c r="E433" s="194" t="s">
        <v>179</v>
      </c>
      <c r="F433" s="197">
        <f t="shared" ref="F433:L433" si="173">F432</f>
        <v>0</v>
      </c>
      <c r="G433" s="198">
        <f t="shared" si="173"/>
        <v>73</v>
      </c>
      <c r="H433" s="198">
        <f t="shared" si="173"/>
        <v>42</v>
      </c>
      <c r="I433" s="198">
        <f t="shared" si="173"/>
        <v>75</v>
      </c>
      <c r="J433" s="199">
        <f t="shared" si="173"/>
        <v>40</v>
      </c>
      <c r="K433" s="200" t="str">
        <f t="shared" si="173"/>
        <v/>
      </c>
      <c r="L433" s="201">
        <f t="shared" si="173"/>
        <v>0.26005738797750855</v>
      </c>
    </row>
    <row r="434" spans="1:12">
      <c r="A434" s="194">
        <v>431</v>
      </c>
      <c r="B434" s="194" t="s">
        <v>973</v>
      </c>
      <c r="C434" s="194">
        <v>29189</v>
      </c>
      <c r="D434" s="194" t="s">
        <v>298</v>
      </c>
      <c r="E434" s="194" t="s">
        <v>179</v>
      </c>
      <c r="F434" s="197"/>
      <c r="G434" s="198"/>
      <c r="H434" s="198"/>
      <c r="I434" s="198"/>
      <c r="J434" s="199"/>
      <c r="K434" s="200"/>
      <c r="L434" s="201"/>
    </row>
    <row r="435" spans="1:12">
      <c r="A435" s="194">
        <v>432</v>
      </c>
      <c r="B435" s="194" t="s">
        <v>974</v>
      </c>
      <c r="C435" s="194">
        <v>29189</v>
      </c>
      <c r="D435" s="194" t="s">
        <v>298</v>
      </c>
      <c r="E435" s="194" t="s">
        <v>179</v>
      </c>
      <c r="F435" s="197"/>
      <c r="G435" s="198"/>
      <c r="H435" s="198"/>
      <c r="I435" s="198"/>
      <c r="J435" s="199"/>
      <c r="K435" s="200"/>
      <c r="L435" s="201"/>
    </row>
    <row r="436" spans="1:12">
      <c r="A436" s="194">
        <v>433</v>
      </c>
      <c r="B436" s="194" t="s">
        <v>975</v>
      </c>
      <c r="C436" s="194">
        <v>29189</v>
      </c>
      <c r="D436" s="194" t="s">
        <v>322</v>
      </c>
      <c r="E436" s="194" t="s">
        <v>179</v>
      </c>
      <c r="F436" s="197">
        <f t="shared" ref="F436:L436" si="174">O258</f>
        <v>0</v>
      </c>
      <c r="G436" s="198">
        <f t="shared" si="174"/>
        <v>75</v>
      </c>
      <c r="H436" s="198">
        <f t="shared" si="174"/>
        <v>40</v>
      </c>
      <c r="I436" s="198">
        <f t="shared" si="174"/>
        <v>82</v>
      </c>
      <c r="J436" s="199">
        <f t="shared" si="174"/>
        <v>39</v>
      </c>
      <c r="K436" s="200">
        <f t="shared" si="174"/>
        <v>42.554670479371481</v>
      </c>
      <c r="L436" s="201">
        <f t="shared" si="174"/>
        <v>0.16509396556642708</v>
      </c>
    </row>
    <row r="437" spans="1:12">
      <c r="A437" s="194">
        <v>434</v>
      </c>
      <c r="B437" s="194" t="s">
        <v>975</v>
      </c>
      <c r="C437" s="194">
        <v>29189</v>
      </c>
      <c r="D437" s="194" t="s">
        <v>298</v>
      </c>
      <c r="E437" s="194" t="s">
        <v>179</v>
      </c>
      <c r="F437" s="197">
        <f t="shared" ref="F437:L437" si="175">F436</f>
        <v>0</v>
      </c>
      <c r="G437" s="198">
        <f t="shared" si="175"/>
        <v>75</v>
      </c>
      <c r="H437" s="198">
        <f t="shared" si="175"/>
        <v>40</v>
      </c>
      <c r="I437" s="198">
        <f t="shared" si="175"/>
        <v>82</v>
      </c>
      <c r="J437" s="199">
        <f t="shared" si="175"/>
        <v>39</v>
      </c>
      <c r="K437" s="200">
        <f t="shared" si="175"/>
        <v>42.554670479371481</v>
      </c>
      <c r="L437" s="201">
        <f t="shared" si="175"/>
        <v>0.16509396556642708</v>
      </c>
    </row>
    <row r="438" spans="1:12">
      <c r="A438" s="194">
        <v>435</v>
      </c>
      <c r="B438" s="194" t="s">
        <v>976</v>
      </c>
      <c r="C438" s="194">
        <v>29189</v>
      </c>
      <c r="D438" s="194" t="s">
        <v>298</v>
      </c>
      <c r="E438" s="194" t="s">
        <v>179</v>
      </c>
      <c r="F438" s="197"/>
      <c r="G438" s="198"/>
      <c r="H438" s="198"/>
      <c r="I438" s="198"/>
      <c r="J438" s="199"/>
      <c r="K438" s="200"/>
      <c r="L438" s="201"/>
    </row>
    <row r="439" spans="1:12">
      <c r="A439" s="194">
        <v>436</v>
      </c>
      <c r="B439" s="194" t="s">
        <v>977</v>
      </c>
      <c r="C439" s="194">
        <v>55133</v>
      </c>
      <c r="D439" s="194" t="s">
        <v>322</v>
      </c>
      <c r="E439" s="194" t="s">
        <v>179</v>
      </c>
      <c r="F439" s="197">
        <f t="shared" ref="F439:L439" si="176">O4</f>
        <v>0</v>
      </c>
      <c r="G439" s="198">
        <f t="shared" si="176"/>
        <v>75</v>
      </c>
      <c r="H439" s="198">
        <f t="shared" si="176"/>
        <v>46</v>
      </c>
      <c r="I439" s="198">
        <f t="shared" si="176"/>
        <v>81</v>
      </c>
      <c r="J439" s="199">
        <f t="shared" si="176"/>
        <v>42</v>
      </c>
      <c r="K439" s="200">
        <f t="shared" si="176"/>
        <v>27.491034722222221</v>
      </c>
      <c r="L439" s="201">
        <f t="shared" si="176"/>
        <v>0.21000010862127022</v>
      </c>
    </row>
    <row r="440" spans="1:12">
      <c r="A440" s="194">
        <v>437</v>
      </c>
      <c r="B440" s="194" t="s">
        <v>977</v>
      </c>
      <c r="C440" s="194">
        <v>55133</v>
      </c>
      <c r="D440" s="194" t="s">
        <v>298</v>
      </c>
      <c r="E440" s="194" t="s">
        <v>179</v>
      </c>
      <c r="F440" s="197">
        <f t="shared" ref="F440:L440" si="177">F439</f>
        <v>0</v>
      </c>
      <c r="G440" s="198">
        <f t="shared" si="177"/>
        <v>75</v>
      </c>
      <c r="H440" s="198">
        <f t="shared" si="177"/>
        <v>46</v>
      </c>
      <c r="I440" s="198">
        <f t="shared" si="177"/>
        <v>81</v>
      </c>
      <c r="J440" s="199">
        <f t="shared" si="177"/>
        <v>42</v>
      </c>
      <c r="K440" s="200">
        <f t="shared" si="177"/>
        <v>27.491034722222221</v>
      </c>
      <c r="L440" s="201">
        <f t="shared" si="177"/>
        <v>0.21000010862127022</v>
      </c>
    </row>
    <row r="441" spans="1:12">
      <c r="A441" s="194">
        <v>438</v>
      </c>
      <c r="B441" s="194" t="s">
        <v>978</v>
      </c>
      <c r="C441" s="194">
        <v>29189</v>
      </c>
      <c r="D441" s="194" t="s">
        <v>298</v>
      </c>
      <c r="E441" s="194" t="s">
        <v>179</v>
      </c>
      <c r="F441" s="197">
        <f t="shared" ref="F441:L441" si="178">O259</f>
        <v>0</v>
      </c>
      <c r="G441" s="198">
        <f t="shared" si="178"/>
        <v>78</v>
      </c>
      <c r="H441" s="198">
        <f t="shared" si="178"/>
        <v>40</v>
      </c>
      <c r="I441" s="198">
        <f t="shared" si="178"/>
        <v>82</v>
      </c>
      <c r="J441" s="199">
        <f t="shared" si="178"/>
        <v>35</v>
      </c>
      <c r="K441" s="200" t="str">
        <f t="shared" si="178"/>
        <v/>
      </c>
      <c r="L441" s="201">
        <f t="shared" si="178"/>
        <v>0.2564394908904763</v>
      </c>
    </row>
    <row r="446" spans="1:12">
      <c r="I446" s="194">
        <f>COUNT(I4:I441)</f>
        <v>256</v>
      </c>
    </row>
  </sheetData>
  <mergeCells count="37">
    <mergeCell ref="AC59:AE59"/>
    <mergeCell ref="BE76:BG76"/>
    <mergeCell ref="AZ35:BA35"/>
    <mergeCell ref="BB35:BC35"/>
    <mergeCell ref="AC46:AE46"/>
    <mergeCell ref="AV58:AX58"/>
    <mergeCell ref="BE58:BG58"/>
    <mergeCell ref="AV40:AW40"/>
    <mergeCell ref="AX40:AY40"/>
    <mergeCell ref="AZ40:BA40"/>
    <mergeCell ref="BB40:BC40"/>
    <mergeCell ref="AA20:AA21"/>
    <mergeCell ref="AU20:AU21"/>
    <mergeCell ref="AA22:AA23"/>
    <mergeCell ref="AU22:AU23"/>
    <mergeCell ref="AU27:AU28"/>
    <mergeCell ref="AB28:AC28"/>
    <mergeCell ref="AD28:AE28"/>
    <mergeCell ref="AF28:AG28"/>
    <mergeCell ref="AH28:AI28"/>
    <mergeCell ref="AU29:AU30"/>
    <mergeCell ref="AV35:AW35"/>
    <mergeCell ref="AX35:AY35"/>
    <mergeCell ref="BC12:BD12"/>
    <mergeCell ref="AC5:AD5"/>
    <mergeCell ref="AE5:AF5"/>
    <mergeCell ref="AG5:AH5"/>
    <mergeCell ref="AI5:AJ5"/>
    <mergeCell ref="AW5:AX5"/>
    <mergeCell ref="AY5:AZ5"/>
    <mergeCell ref="BA5:BB5"/>
    <mergeCell ref="BC5:BD5"/>
    <mergeCell ref="AA13:AA14"/>
    <mergeCell ref="AA15:AA16"/>
    <mergeCell ref="AW12:AX12"/>
    <mergeCell ref="AY12:AZ12"/>
    <mergeCell ref="BA12:BB12"/>
  </mergeCells>
  <hyperlinks>
    <hyperlink ref="BP33" r:id="rId1" xr:uid="{96E8D32F-710A-4E3D-BC5A-F5FAF0728571}"/>
    <hyperlink ref="BP38" r:id="rId2" xr:uid="{95B75965-BE1B-4ED4-83EF-A2E7EA2D07D2}"/>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B14E-4FB2-4025-8ABD-FE0D6C52302A}">
  <dimension ref="A1:X66"/>
  <sheetViews>
    <sheetView workbookViewId="0">
      <selection activeCell="B12" sqref="B12"/>
    </sheetView>
  </sheetViews>
  <sheetFormatPr defaultColWidth="9.109375" defaultRowHeight="14.4"/>
  <cols>
    <col min="1" max="1" width="9.109375" style="10"/>
    <col min="2" max="2" width="10.109375" style="10" bestFit="1" customWidth="1"/>
    <col min="3" max="3" width="8.88671875" style="10" bestFit="1" customWidth="1"/>
    <col min="4" max="4" width="10.6640625" style="10" bestFit="1" customWidth="1"/>
    <col min="5" max="5" width="6.6640625" style="10" customWidth="1"/>
    <col min="6" max="6" width="10.6640625" style="10" bestFit="1" customWidth="1"/>
    <col min="7" max="7" width="10.6640625" style="10" customWidth="1"/>
    <col min="8" max="8" width="8.6640625" style="10" bestFit="1" customWidth="1"/>
    <col min="9" max="9" width="8.44140625" style="10" bestFit="1" customWidth="1"/>
    <col min="10" max="10" width="8.44140625" style="4" customWidth="1"/>
    <col min="11" max="11" width="9.109375" style="10"/>
    <col min="12" max="12" width="10.6640625" style="10" customWidth="1"/>
    <col min="13" max="13" width="9.109375" style="10"/>
    <col min="14" max="14" width="17" style="10" customWidth="1"/>
    <col min="15" max="15" width="17.5546875" style="10" customWidth="1"/>
    <col min="16" max="16" width="20.6640625" style="10" customWidth="1"/>
    <col min="17" max="17" width="23.44140625" style="10" customWidth="1"/>
    <col min="18" max="18" width="16.5546875" style="10" customWidth="1"/>
    <col min="19" max="16384" width="9.109375" style="10"/>
  </cols>
  <sheetData>
    <row r="1" spans="1:24">
      <c r="A1" s="10" t="s">
        <v>201</v>
      </c>
    </row>
    <row r="2" spans="1:24">
      <c r="B2" s="42"/>
      <c r="H2" s="43"/>
      <c r="I2" s="43"/>
      <c r="J2" s="66"/>
    </row>
    <row r="3" spans="1:24" ht="15" thickBot="1">
      <c r="B3" s="44" t="s">
        <v>177</v>
      </c>
      <c r="C3" s="44" t="s">
        <v>63</v>
      </c>
      <c r="D3" s="44" t="s">
        <v>178</v>
      </c>
      <c r="E3" s="44" t="s">
        <v>132</v>
      </c>
      <c r="F3" s="45" t="s">
        <v>179</v>
      </c>
      <c r="G3" s="45" t="s">
        <v>180</v>
      </c>
      <c r="H3" s="46" t="s">
        <v>181</v>
      </c>
      <c r="I3" s="46" t="s">
        <v>182</v>
      </c>
      <c r="J3" s="64"/>
      <c r="M3" s="10" t="s">
        <v>183</v>
      </c>
    </row>
    <row r="4" spans="1:24" ht="63.75" customHeight="1">
      <c r="B4" s="47" t="s">
        <v>146</v>
      </c>
      <c r="C4" s="48"/>
      <c r="D4" s="48"/>
      <c r="E4" s="47"/>
      <c r="F4" s="47"/>
      <c r="G4" s="47"/>
      <c r="H4" s="47"/>
      <c r="I4" s="47"/>
      <c r="J4" s="65"/>
      <c r="N4" s="49" t="s">
        <v>184</v>
      </c>
      <c r="O4" s="49" t="s">
        <v>185</v>
      </c>
      <c r="P4" s="49" t="s">
        <v>186</v>
      </c>
      <c r="Q4" s="49" t="s">
        <v>187</v>
      </c>
      <c r="R4" s="49" t="s">
        <v>188</v>
      </c>
      <c r="W4" s="10" t="s">
        <v>189</v>
      </c>
    </row>
    <row r="5" spans="1:24">
      <c r="D5" s="10" t="s">
        <v>190</v>
      </c>
      <c r="E5" s="10">
        <v>2017</v>
      </c>
      <c r="F5" s="50">
        <v>0</v>
      </c>
      <c r="G5" s="10">
        <v>0</v>
      </c>
      <c r="H5" s="10" t="s">
        <v>151</v>
      </c>
      <c r="I5" s="10" t="s">
        <v>152</v>
      </c>
      <c r="M5" s="10">
        <v>2017</v>
      </c>
      <c r="N5" s="51">
        <v>0</v>
      </c>
      <c r="O5" s="7">
        <f t="shared" ref="O5:O28" si="0">N5/(1+$S$8)</f>
        <v>0</v>
      </c>
      <c r="P5" s="51">
        <f t="shared" ref="P5:P28" si="1">O5/8760</f>
        <v>0</v>
      </c>
      <c r="Q5" s="51">
        <f t="shared" ref="Q5:Q13" si="2">P5*(1-$S$11)*8760/1000</f>
        <v>0</v>
      </c>
      <c r="R5" s="51">
        <f>P5*$S$11*SUM($X$7:$X$30)*365/1000</f>
        <v>0</v>
      </c>
      <c r="U5" s="52"/>
      <c r="W5" s="371" t="s">
        <v>191</v>
      </c>
      <c r="X5" s="372"/>
    </row>
    <row r="6" spans="1:24">
      <c r="D6" s="10" t="s">
        <v>190</v>
      </c>
      <c r="E6" s="10">
        <v>2018</v>
      </c>
      <c r="F6" s="2">
        <f t="shared" ref="F6:F28" si="3">Q6/1000*3.6</f>
        <v>0</v>
      </c>
      <c r="G6" s="10">
        <v>0</v>
      </c>
      <c r="H6" s="10" t="s">
        <v>151</v>
      </c>
      <c r="I6" s="10" t="s">
        <v>152</v>
      </c>
      <c r="L6" s="10">
        <v>0</v>
      </c>
      <c r="M6" s="10">
        <v>2018</v>
      </c>
      <c r="N6" s="51">
        <f t="shared" ref="N6:N28" si="4">L6*1000000</f>
        <v>0</v>
      </c>
      <c r="O6" s="51">
        <f t="shared" si="0"/>
        <v>0</v>
      </c>
      <c r="P6" s="51">
        <f t="shared" si="1"/>
        <v>0</v>
      </c>
      <c r="Q6" s="51">
        <f t="shared" si="2"/>
        <v>0</v>
      </c>
      <c r="R6" s="51">
        <f t="shared" ref="R6:R13" si="5">P6*$S$11*8760/1000</f>
        <v>0</v>
      </c>
      <c r="W6" s="53" t="s">
        <v>192</v>
      </c>
      <c r="X6" s="53" t="s">
        <v>193</v>
      </c>
    </row>
    <row r="7" spans="1:24">
      <c r="D7" s="10" t="s">
        <v>190</v>
      </c>
      <c r="E7" s="10">
        <v>2019</v>
      </c>
      <c r="F7" s="2">
        <f t="shared" si="3"/>
        <v>0.43127819548872176</v>
      </c>
      <c r="G7" s="10">
        <v>0</v>
      </c>
      <c r="H7" s="10" t="s">
        <v>151</v>
      </c>
      <c r="I7" s="10" t="s">
        <v>152</v>
      </c>
      <c r="L7" s="10">
        <v>0.22</v>
      </c>
      <c r="M7" s="10">
        <v>2019</v>
      </c>
      <c r="N7" s="51">
        <f t="shared" si="4"/>
        <v>220000</v>
      </c>
      <c r="O7" s="51">
        <f t="shared" si="0"/>
        <v>199999.99999999997</v>
      </c>
      <c r="P7" s="51">
        <f t="shared" si="1"/>
        <v>22.831050228310499</v>
      </c>
      <c r="Q7" s="51">
        <f t="shared" si="2"/>
        <v>119.79949874686716</v>
      </c>
      <c r="R7" s="51">
        <f t="shared" si="5"/>
        <v>80.200501253132813</v>
      </c>
      <c r="S7" s="10" t="s">
        <v>194</v>
      </c>
      <c r="W7" s="54">
        <v>1</v>
      </c>
      <c r="X7" s="55">
        <v>0.53</v>
      </c>
    </row>
    <row r="8" spans="1:24">
      <c r="D8" s="10" t="s">
        <v>190</v>
      </c>
      <c r="E8" s="10">
        <v>2020</v>
      </c>
      <c r="F8" s="2">
        <f t="shared" si="3"/>
        <v>1.7231524265208475</v>
      </c>
      <c r="G8" s="10">
        <v>0</v>
      </c>
      <c r="H8" s="10" t="s">
        <v>151</v>
      </c>
      <c r="I8" s="10" t="s">
        <v>152</v>
      </c>
      <c r="L8" s="10">
        <v>0.879</v>
      </c>
      <c r="M8" s="10">
        <v>2020</v>
      </c>
      <c r="N8" s="51">
        <f t="shared" si="4"/>
        <v>879000</v>
      </c>
      <c r="O8" s="51">
        <f t="shared" si="0"/>
        <v>799090.90909090906</v>
      </c>
      <c r="P8" s="51">
        <f t="shared" si="1"/>
        <v>91.220423412204227</v>
      </c>
      <c r="Q8" s="51">
        <f t="shared" si="2"/>
        <v>478.65345181134654</v>
      </c>
      <c r="R8" s="51">
        <f t="shared" si="5"/>
        <v>320.43745727956252</v>
      </c>
      <c r="S8" s="56">
        <v>0.1</v>
      </c>
      <c r="W8" s="54">
        <v>2</v>
      </c>
      <c r="X8" s="57">
        <v>0.5</v>
      </c>
    </row>
    <row r="9" spans="1:24">
      <c r="D9" s="10" t="s">
        <v>190</v>
      </c>
      <c r="E9" s="10">
        <v>2021</v>
      </c>
      <c r="F9" s="2">
        <f t="shared" si="3"/>
        <v>3.4482652084757341</v>
      </c>
      <c r="G9" s="10">
        <v>0</v>
      </c>
      <c r="H9" s="10" t="s">
        <v>151</v>
      </c>
      <c r="I9" s="10" t="s">
        <v>152</v>
      </c>
      <c r="L9" s="10">
        <v>1.7589999999999999</v>
      </c>
      <c r="M9" s="10">
        <v>2021</v>
      </c>
      <c r="N9" s="51">
        <f t="shared" si="4"/>
        <v>1759000</v>
      </c>
      <c r="O9" s="51">
        <f t="shared" si="0"/>
        <v>1599090.9090909089</v>
      </c>
      <c r="P9" s="51">
        <f t="shared" si="1"/>
        <v>182.54462432544622</v>
      </c>
      <c r="Q9" s="51">
        <f t="shared" si="2"/>
        <v>957.85144679881512</v>
      </c>
      <c r="R9" s="51">
        <f t="shared" si="5"/>
        <v>641.23946229209366</v>
      </c>
      <c r="W9" s="54">
        <v>3</v>
      </c>
      <c r="X9" s="57">
        <v>0.49</v>
      </c>
    </row>
    <row r="10" spans="1:24">
      <c r="D10" s="10" t="s">
        <v>190</v>
      </c>
      <c r="E10" s="10">
        <v>2022</v>
      </c>
      <c r="F10" s="2">
        <f t="shared" si="3"/>
        <v>5.1282898154477108</v>
      </c>
      <c r="G10" s="10">
        <v>0</v>
      </c>
      <c r="H10" s="10" t="s">
        <v>151</v>
      </c>
      <c r="I10" s="10" t="s">
        <v>152</v>
      </c>
      <c r="L10" s="10">
        <v>2.6160000000000001</v>
      </c>
      <c r="M10" s="10">
        <v>2022</v>
      </c>
      <c r="N10" s="51">
        <f t="shared" si="4"/>
        <v>2616000</v>
      </c>
      <c r="O10" s="51">
        <f t="shared" si="0"/>
        <v>2378181.8181818179</v>
      </c>
      <c r="P10" s="51">
        <f t="shared" si="1"/>
        <v>271.48194271481941</v>
      </c>
      <c r="Q10" s="51">
        <f t="shared" si="2"/>
        <v>1424.5249487354752</v>
      </c>
      <c r="R10" s="51">
        <f t="shared" si="5"/>
        <v>953.65686944634308</v>
      </c>
      <c r="S10" s="10" t="s">
        <v>195</v>
      </c>
      <c r="W10" s="54">
        <v>4</v>
      </c>
      <c r="X10" s="57">
        <v>0.49</v>
      </c>
    </row>
    <row r="11" spans="1:24">
      <c r="D11" s="10" t="s">
        <v>190</v>
      </c>
      <c r="E11" s="10">
        <v>2023</v>
      </c>
      <c r="F11" s="2">
        <f t="shared" si="3"/>
        <v>6.6808913192071095</v>
      </c>
      <c r="G11" s="10">
        <v>0</v>
      </c>
      <c r="H11" s="10" t="s">
        <v>151</v>
      </c>
      <c r="I11" s="10" t="s">
        <v>152</v>
      </c>
      <c r="L11" s="10">
        <v>3.4079999999999999</v>
      </c>
      <c r="M11" s="10">
        <v>2023</v>
      </c>
      <c r="N11" s="51">
        <f t="shared" si="4"/>
        <v>3408000</v>
      </c>
      <c r="O11" s="51">
        <f t="shared" si="0"/>
        <v>3098181.8181818179</v>
      </c>
      <c r="P11" s="51">
        <f t="shared" si="1"/>
        <v>353.67372353673721</v>
      </c>
      <c r="Q11" s="51">
        <f t="shared" si="2"/>
        <v>1855.803144224197</v>
      </c>
      <c r="R11" s="51">
        <f t="shared" si="5"/>
        <v>1242.3786739576212</v>
      </c>
      <c r="S11" s="56">
        <f>160/399</f>
        <v>0.40100250626566414</v>
      </c>
      <c r="W11" s="54">
        <v>5</v>
      </c>
      <c r="X11" s="57">
        <v>0.49</v>
      </c>
    </row>
    <row r="12" spans="1:24">
      <c r="D12" s="10" t="s">
        <v>190</v>
      </c>
      <c r="E12" s="10">
        <v>2024</v>
      </c>
      <c r="F12" s="2">
        <f t="shared" si="3"/>
        <v>8.0590211893369776</v>
      </c>
      <c r="G12" s="10">
        <v>0</v>
      </c>
      <c r="H12" s="10" t="s">
        <v>151</v>
      </c>
      <c r="I12" s="10" t="s">
        <v>152</v>
      </c>
      <c r="L12" s="10">
        <v>4.1109999999999998</v>
      </c>
      <c r="M12" s="10">
        <v>2024</v>
      </c>
      <c r="N12" s="51">
        <f t="shared" si="4"/>
        <v>4110999.9999999995</v>
      </c>
      <c r="O12" s="51">
        <f t="shared" si="0"/>
        <v>3737272.7272727266</v>
      </c>
      <c r="P12" s="51">
        <f t="shared" si="1"/>
        <v>426.62930676629298</v>
      </c>
      <c r="Q12" s="51">
        <f t="shared" si="2"/>
        <v>2238.6169970380492</v>
      </c>
      <c r="R12" s="51">
        <f t="shared" si="5"/>
        <v>1498.6557302346775</v>
      </c>
      <c r="W12" s="54">
        <v>6</v>
      </c>
      <c r="X12" s="57">
        <v>0.53</v>
      </c>
    </row>
    <row r="13" spans="1:24">
      <c r="D13" s="10" t="s">
        <v>190</v>
      </c>
      <c r="E13" s="10">
        <v>2025</v>
      </c>
      <c r="F13" s="2">
        <f t="shared" si="3"/>
        <v>9.2666001367053976</v>
      </c>
      <c r="G13" s="10">
        <v>0</v>
      </c>
      <c r="H13" s="10" t="s">
        <v>151</v>
      </c>
      <c r="I13" s="10" t="s">
        <v>152</v>
      </c>
      <c r="L13" s="10">
        <v>4.7270000000000003</v>
      </c>
      <c r="M13" s="10">
        <v>2025</v>
      </c>
      <c r="N13" s="51">
        <f t="shared" si="4"/>
        <v>4727000</v>
      </c>
      <c r="O13" s="51">
        <f t="shared" si="0"/>
        <v>4297272.7272727266</v>
      </c>
      <c r="P13" s="51">
        <f t="shared" si="1"/>
        <v>490.55624740556237</v>
      </c>
      <c r="Q13" s="51">
        <f t="shared" si="2"/>
        <v>2574.0555935292768</v>
      </c>
      <c r="R13" s="51">
        <f t="shared" si="5"/>
        <v>1723.2171337434488</v>
      </c>
      <c r="W13" s="54">
        <v>7</v>
      </c>
      <c r="X13" s="57">
        <v>0.58000000000000007</v>
      </c>
    </row>
    <row r="14" spans="1:24">
      <c r="D14" s="10" t="s">
        <v>190</v>
      </c>
      <c r="E14" s="10">
        <v>2026</v>
      </c>
      <c r="F14" s="2">
        <f t="shared" si="3"/>
        <v>17.194909090909093</v>
      </c>
      <c r="G14" s="10">
        <v>0</v>
      </c>
      <c r="H14" s="10" t="s">
        <v>151</v>
      </c>
      <c r="I14" s="10" t="s">
        <v>152</v>
      </c>
      <c r="L14" s="10">
        <v>5.2539999999999996</v>
      </c>
      <c r="M14" s="10">
        <v>2026</v>
      </c>
      <c r="N14" s="51">
        <f t="shared" si="4"/>
        <v>5254000</v>
      </c>
      <c r="O14" s="51">
        <f t="shared" si="0"/>
        <v>4776363.6363636358</v>
      </c>
      <c r="P14" s="51">
        <f t="shared" si="1"/>
        <v>545.24699045246984</v>
      </c>
      <c r="Q14" s="51">
        <f t="shared" ref="Q14:Q28" si="6">P14*(1)*8760/1000</f>
        <v>4776.363636363636</v>
      </c>
      <c r="R14" s="51">
        <f t="shared" ref="R14:R28" si="7">$R$13</f>
        <v>1723.2171337434488</v>
      </c>
      <c r="W14" s="54">
        <v>8</v>
      </c>
      <c r="X14" s="57">
        <v>0.58000000000000007</v>
      </c>
    </row>
    <row r="15" spans="1:24">
      <c r="D15" s="10" t="s">
        <v>190</v>
      </c>
      <c r="E15" s="10">
        <v>2027</v>
      </c>
      <c r="F15" s="2">
        <f t="shared" si="3"/>
        <v>18.70690909090909</v>
      </c>
      <c r="G15" s="10">
        <v>0</v>
      </c>
      <c r="H15" s="10" t="s">
        <v>151</v>
      </c>
      <c r="I15" s="10" t="s">
        <v>152</v>
      </c>
      <c r="L15" s="10">
        <v>5.7160000000000002</v>
      </c>
      <c r="M15" s="10">
        <v>2027</v>
      </c>
      <c r="N15" s="51">
        <f t="shared" si="4"/>
        <v>5716000</v>
      </c>
      <c r="O15" s="51">
        <f t="shared" si="0"/>
        <v>5196363.6363636358</v>
      </c>
      <c r="P15" s="51">
        <f t="shared" si="1"/>
        <v>593.1921959319219</v>
      </c>
      <c r="Q15" s="51">
        <f t="shared" si="6"/>
        <v>5196.363636363636</v>
      </c>
      <c r="R15" s="51">
        <f t="shared" si="7"/>
        <v>1723.2171337434488</v>
      </c>
      <c r="W15" s="54">
        <v>9</v>
      </c>
      <c r="X15" s="57">
        <v>0.63000000000000012</v>
      </c>
    </row>
    <row r="16" spans="1:24">
      <c r="D16" s="10" t="s">
        <v>190</v>
      </c>
      <c r="E16" s="10">
        <v>2028</v>
      </c>
      <c r="F16" s="2">
        <f t="shared" si="3"/>
        <v>20.146909090909091</v>
      </c>
      <c r="G16" s="10">
        <v>0</v>
      </c>
      <c r="H16" s="10" t="s">
        <v>151</v>
      </c>
      <c r="I16" s="10" t="s">
        <v>152</v>
      </c>
      <c r="L16" s="10">
        <v>6.1559999999999997</v>
      </c>
      <c r="M16" s="10">
        <v>2028</v>
      </c>
      <c r="N16" s="51">
        <f t="shared" si="4"/>
        <v>6156000</v>
      </c>
      <c r="O16" s="51">
        <f t="shared" si="0"/>
        <v>5596363.6363636358</v>
      </c>
      <c r="P16" s="51">
        <f t="shared" si="1"/>
        <v>638.85429638854293</v>
      </c>
      <c r="Q16" s="51">
        <f t="shared" si="6"/>
        <v>5596.363636363636</v>
      </c>
      <c r="R16" s="51">
        <f t="shared" si="7"/>
        <v>1723.2171337434488</v>
      </c>
      <c r="W16" s="54">
        <v>10</v>
      </c>
      <c r="X16" s="57">
        <v>0.67999999999999994</v>
      </c>
    </row>
    <row r="17" spans="2:24">
      <c r="D17" s="10" t="s">
        <v>190</v>
      </c>
      <c r="E17" s="10">
        <v>2029</v>
      </c>
      <c r="F17" s="2">
        <f t="shared" si="3"/>
        <v>21.583636363636362</v>
      </c>
      <c r="G17" s="10">
        <v>0</v>
      </c>
      <c r="H17" s="10" t="s">
        <v>151</v>
      </c>
      <c r="I17" s="10" t="s">
        <v>152</v>
      </c>
      <c r="L17" s="10">
        <v>6.5949999999999998</v>
      </c>
      <c r="M17" s="10">
        <v>2029</v>
      </c>
      <c r="N17" s="51">
        <f t="shared" si="4"/>
        <v>6595000</v>
      </c>
      <c r="O17" s="51">
        <f t="shared" si="0"/>
        <v>5995454.5454545449</v>
      </c>
      <c r="P17" s="51">
        <f t="shared" si="1"/>
        <v>684.41261934412614</v>
      </c>
      <c r="Q17" s="51">
        <f t="shared" si="6"/>
        <v>5995.454545454545</v>
      </c>
      <c r="R17" s="51">
        <f t="shared" si="7"/>
        <v>1723.2171337434488</v>
      </c>
      <c r="W17" s="54">
        <v>11</v>
      </c>
      <c r="X17" s="57">
        <v>0.67999999999999994</v>
      </c>
    </row>
    <row r="18" spans="2:24">
      <c r="D18" s="10" t="s">
        <v>190</v>
      </c>
      <c r="E18" s="10">
        <v>2030</v>
      </c>
      <c r="F18" s="2">
        <f t="shared" si="3"/>
        <v>23.02363636363636</v>
      </c>
      <c r="G18" s="10">
        <v>0</v>
      </c>
      <c r="H18" s="10" t="s">
        <v>151</v>
      </c>
      <c r="I18" s="10" t="s">
        <v>152</v>
      </c>
      <c r="L18" s="10">
        <v>7.0350000000000001</v>
      </c>
      <c r="M18" s="10">
        <v>2030</v>
      </c>
      <c r="N18" s="51">
        <f t="shared" si="4"/>
        <v>7035000</v>
      </c>
      <c r="O18" s="51">
        <f t="shared" si="0"/>
        <v>6395454.5454545449</v>
      </c>
      <c r="P18" s="51">
        <f t="shared" si="1"/>
        <v>730.07471980074718</v>
      </c>
      <c r="Q18" s="51">
        <f t="shared" si="6"/>
        <v>6395.454545454545</v>
      </c>
      <c r="R18" s="51">
        <f t="shared" si="7"/>
        <v>1723.2171337434488</v>
      </c>
      <c r="W18" s="54">
        <v>12</v>
      </c>
      <c r="X18" s="57">
        <v>0.67999999999999994</v>
      </c>
    </row>
    <row r="19" spans="2:24">
      <c r="D19" s="10" t="s">
        <v>190</v>
      </c>
      <c r="E19" s="10">
        <v>2031</v>
      </c>
      <c r="F19" s="2">
        <f t="shared" si="3"/>
        <v>24.463636363636361</v>
      </c>
      <c r="G19" s="10">
        <v>0</v>
      </c>
      <c r="H19" s="10" t="s">
        <v>151</v>
      </c>
      <c r="I19" s="10" t="s">
        <v>152</v>
      </c>
      <c r="L19" s="10">
        <v>7.4749999999999996</v>
      </c>
      <c r="M19" s="10">
        <v>2031</v>
      </c>
      <c r="N19" s="51">
        <f t="shared" si="4"/>
        <v>7475000</v>
      </c>
      <c r="O19" s="51">
        <f t="shared" si="0"/>
        <v>6795454.5454545449</v>
      </c>
      <c r="P19" s="51">
        <f t="shared" si="1"/>
        <v>775.73682025736809</v>
      </c>
      <c r="Q19" s="51">
        <f t="shared" si="6"/>
        <v>6795.454545454545</v>
      </c>
      <c r="R19" s="51">
        <f t="shared" si="7"/>
        <v>1723.2171337434488</v>
      </c>
      <c r="W19" s="54">
        <v>13</v>
      </c>
      <c r="X19" s="57">
        <v>0.67999999999999994</v>
      </c>
    </row>
    <row r="20" spans="2:24">
      <c r="D20" s="10" t="s">
        <v>190</v>
      </c>
      <c r="E20" s="10">
        <v>2032</v>
      </c>
      <c r="F20" s="2">
        <f t="shared" si="3"/>
        <v>25.900363636363636</v>
      </c>
      <c r="G20" s="10">
        <v>0</v>
      </c>
      <c r="H20" s="10" t="s">
        <v>151</v>
      </c>
      <c r="I20" s="10" t="s">
        <v>152</v>
      </c>
      <c r="L20" s="10">
        <v>7.9139999999999997</v>
      </c>
      <c r="M20" s="10">
        <v>2032</v>
      </c>
      <c r="N20" s="51">
        <f t="shared" si="4"/>
        <v>7914000</v>
      </c>
      <c r="O20" s="51">
        <f t="shared" si="0"/>
        <v>7194545.4545454541</v>
      </c>
      <c r="P20" s="51">
        <f t="shared" si="1"/>
        <v>821.29514321295142</v>
      </c>
      <c r="Q20" s="51">
        <f t="shared" si="6"/>
        <v>7194.545454545454</v>
      </c>
      <c r="R20" s="51">
        <f t="shared" si="7"/>
        <v>1723.2171337434488</v>
      </c>
      <c r="W20" s="54">
        <v>14</v>
      </c>
      <c r="X20" s="57">
        <v>0.67999999999999994</v>
      </c>
    </row>
    <row r="21" spans="2:24">
      <c r="D21" s="10" t="s">
        <v>190</v>
      </c>
      <c r="E21" s="10">
        <v>2033</v>
      </c>
      <c r="F21" s="2">
        <f t="shared" si="3"/>
        <v>27.337090909090907</v>
      </c>
      <c r="G21" s="10">
        <v>0</v>
      </c>
      <c r="H21" s="10" t="s">
        <v>151</v>
      </c>
      <c r="I21" s="10" t="s">
        <v>152</v>
      </c>
      <c r="L21" s="10">
        <f t="shared" ref="L21:L28" si="8">L20-L19+L20</f>
        <v>8.3529999999999998</v>
      </c>
      <c r="M21" s="10">
        <v>2033</v>
      </c>
      <c r="N21" s="51">
        <f t="shared" si="4"/>
        <v>8353000</v>
      </c>
      <c r="O21" s="51">
        <f t="shared" si="0"/>
        <v>7593636.3636363633</v>
      </c>
      <c r="P21" s="51">
        <f t="shared" si="1"/>
        <v>866.85346616853462</v>
      </c>
      <c r="Q21" s="51">
        <f t="shared" si="6"/>
        <v>7593.6363636363631</v>
      </c>
      <c r="R21" s="51">
        <f t="shared" si="7"/>
        <v>1723.2171337434488</v>
      </c>
      <c r="W21" s="54">
        <v>15</v>
      </c>
      <c r="X21" s="57">
        <v>0.67999999999999994</v>
      </c>
    </row>
    <row r="22" spans="2:24">
      <c r="D22" s="10" t="s">
        <v>190</v>
      </c>
      <c r="E22" s="10">
        <v>2034</v>
      </c>
      <c r="F22" s="2">
        <f t="shared" si="3"/>
        <v>28.773818181818182</v>
      </c>
      <c r="G22" s="10">
        <v>0</v>
      </c>
      <c r="H22" s="10" t="s">
        <v>151</v>
      </c>
      <c r="I22" s="10" t="s">
        <v>152</v>
      </c>
      <c r="L22" s="10">
        <f t="shared" si="8"/>
        <v>8.7919999999999998</v>
      </c>
      <c r="M22" s="10">
        <v>2034</v>
      </c>
      <c r="N22" s="51">
        <f t="shared" si="4"/>
        <v>8792000</v>
      </c>
      <c r="O22" s="51">
        <f t="shared" si="0"/>
        <v>7992727.2727272725</v>
      </c>
      <c r="P22" s="51">
        <f t="shared" si="1"/>
        <v>912.41178912411783</v>
      </c>
      <c r="Q22" s="51">
        <f t="shared" si="6"/>
        <v>7992.7272727272721</v>
      </c>
      <c r="R22" s="51">
        <f t="shared" si="7"/>
        <v>1723.2171337434488</v>
      </c>
      <c r="W22" s="54">
        <v>16</v>
      </c>
      <c r="X22" s="57">
        <v>0.67999999999999994</v>
      </c>
    </row>
    <row r="23" spans="2:24">
      <c r="D23" s="10" t="s">
        <v>190</v>
      </c>
      <c r="E23" s="10">
        <v>2035</v>
      </c>
      <c r="F23" s="2">
        <f t="shared" si="3"/>
        <v>30.210545454545457</v>
      </c>
      <c r="G23" s="10">
        <v>0</v>
      </c>
      <c r="H23" s="10" t="s">
        <v>151</v>
      </c>
      <c r="I23" s="10" t="s">
        <v>152</v>
      </c>
      <c r="L23" s="10">
        <f t="shared" si="8"/>
        <v>9.2309999999999999</v>
      </c>
      <c r="M23" s="10">
        <v>2035</v>
      </c>
      <c r="N23" s="51">
        <f t="shared" si="4"/>
        <v>9231000</v>
      </c>
      <c r="O23" s="51">
        <f t="shared" si="0"/>
        <v>8391818.1818181816</v>
      </c>
      <c r="P23" s="51">
        <f t="shared" si="1"/>
        <v>957.97011207970115</v>
      </c>
      <c r="Q23" s="51">
        <f t="shared" si="6"/>
        <v>8391.818181818182</v>
      </c>
      <c r="R23" s="51">
        <f t="shared" si="7"/>
        <v>1723.2171337434488</v>
      </c>
      <c r="W23" s="54">
        <v>17</v>
      </c>
      <c r="X23" s="57">
        <v>0.67999999999999994</v>
      </c>
    </row>
    <row r="24" spans="2:24">
      <c r="D24" s="10" t="s">
        <v>190</v>
      </c>
      <c r="E24" s="10">
        <v>2036</v>
      </c>
      <c r="F24" s="2">
        <f t="shared" si="3"/>
        <v>31.647272727272721</v>
      </c>
      <c r="G24" s="10">
        <v>0</v>
      </c>
      <c r="H24" s="10" t="s">
        <v>151</v>
      </c>
      <c r="I24" s="10" t="s">
        <v>152</v>
      </c>
      <c r="L24" s="10">
        <f t="shared" si="8"/>
        <v>9.67</v>
      </c>
      <c r="M24" s="10">
        <v>2036</v>
      </c>
      <c r="N24" s="51">
        <f t="shared" si="4"/>
        <v>9670000</v>
      </c>
      <c r="O24" s="51">
        <f t="shared" si="0"/>
        <v>8790909.0909090899</v>
      </c>
      <c r="P24" s="51">
        <f t="shared" si="1"/>
        <v>1003.5284350352842</v>
      </c>
      <c r="Q24" s="51">
        <f t="shared" si="6"/>
        <v>8790.9090909090901</v>
      </c>
      <c r="R24" s="51">
        <f t="shared" si="7"/>
        <v>1723.2171337434488</v>
      </c>
      <c r="W24" s="54">
        <v>18</v>
      </c>
      <c r="X24" s="57">
        <v>0.67999999999999994</v>
      </c>
    </row>
    <row r="25" spans="2:24">
      <c r="D25" s="10" t="s">
        <v>190</v>
      </c>
      <c r="E25" s="10">
        <v>2037</v>
      </c>
      <c r="F25" s="2">
        <f t="shared" si="3"/>
        <v>33.083999999999996</v>
      </c>
      <c r="G25" s="10">
        <v>0</v>
      </c>
      <c r="H25" s="10" t="s">
        <v>151</v>
      </c>
      <c r="I25" s="10" t="s">
        <v>152</v>
      </c>
      <c r="L25" s="10">
        <f t="shared" si="8"/>
        <v>10.109</v>
      </c>
      <c r="M25" s="10">
        <v>2037</v>
      </c>
      <c r="N25" s="51">
        <f t="shared" si="4"/>
        <v>10109000</v>
      </c>
      <c r="O25" s="51">
        <f t="shared" si="0"/>
        <v>9190000</v>
      </c>
      <c r="P25" s="51">
        <f t="shared" si="1"/>
        <v>1049.0867579908677</v>
      </c>
      <c r="Q25" s="51">
        <f t="shared" si="6"/>
        <v>9190</v>
      </c>
      <c r="R25" s="51">
        <f t="shared" si="7"/>
        <v>1723.2171337434488</v>
      </c>
      <c r="W25" s="54">
        <v>19</v>
      </c>
      <c r="X25" s="57">
        <v>0.67999999999999994</v>
      </c>
    </row>
    <row r="26" spans="2:24">
      <c r="D26" s="10" t="s">
        <v>190</v>
      </c>
      <c r="E26" s="10">
        <v>2038</v>
      </c>
      <c r="F26" s="2">
        <f t="shared" si="3"/>
        <v>34.520727272727271</v>
      </c>
      <c r="G26" s="10">
        <v>0</v>
      </c>
      <c r="H26" s="10" t="s">
        <v>151</v>
      </c>
      <c r="I26" s="10" t="s">
        <v>152</v>
      </c>
      <c r="L26" s="10">
        <f t="shared" si="8"/>
        <v>10.548</v>
      </c>
      <c r="M26" s="10">
        <v>2038</v>
      </c>
      <c r="N26" s="51">
        <f t="shared" si="4"/>
        <v>10548000</v>
      </c>
      <c r="O26" s="51">
        <f t="shared" si="0"/>
        <v>9589090.9090909082</v>
      </c>
      <c r="P26" s="51">
        <f t="shared" si="1"/>
        <v>1094.6450809464507</v>
      </c>
      <c r="Q26" s="51">
        <f t="shared" si="6"/>
        <v>9589.0909090909081</v>
      </c>
      <c r="R26" s="51">
        <f t="shared" si="7"/>
        <v>1723.2171337434488</v>
      </c>
      <c r="W26" s="54">
        <v>20</v>
      </c>
      <c r="X26" s="57">
        <v>0.67999999999999994</v>
      </c>
    </row>
    <row r="27" spans="2:24">
      <c r="D27" s="10" t="s">
        <v>190</v>
      </c>
      <c r="E27" s="10">
        <v>2039</v>
      </c>
      <c r="F27" s="2">
        <f t="shared" si="3"/>
        <v>35.957454545454539</v>
      </c>
      <c r="G27" s="10">
        <v>0</v>
      </c>
      <c r="H27" s="10" t="s">
        <v>151</v>
      </c>
      <c r="I27" s="10" t="s">
        <v>152</v>
      </c>
      <c r="L27" s="10">
        <f t="shared" si="8"/>
        <v>10.987</v>
      </c>
      <c r="M27" s="10">
        <v>2039</v>
      </c>
      <c r="N27" s="51">
        <f t="shared" si="4"/>
        <v>10987000</v>
      </c>
      <c r="O27" s="51">
        <f t="shared" si="0"/>
        <v>9988181.8181818165</v>
      </c>
      <c r="P27" s="51">
        <f t="shared" si="1"/>
        <v>1140.2034039020339</v>
      </c>
      <c r="Q27" s="51">
        <f t="shared" si="6"/>
        <v>9988.1818181818162</v>
      </c>
      <c r="R27" s="51">
        <f t="shared" si="7"/>
        <v>1723.2171337434488</v>
      </c>
      <c r="W27" s="54">
        <v>21</v>
      </c>
      <c r="X27" s="57">
        <v>0.67999999999999994</v>
      </c>
    </row>
    <row r="28" spans="2:24">
      <c r="D28" s="10" t="s">
        <v>190</v>
      </c>
      <c r="E28" s="10">
        <v>2040</v>
      </c>
      <c r="F28" s="2">
        <f t="shared" si="3"/>
        <v>37.394181818181821</v>
      </c>
      <c r="G28" s="10">
        <v>0</v>
      </c>
      <c r="H28" s="10" t="s">
        <v>151</v>
      </c>
      <c r="I28" s="10" t="s">
        <v>152</v>
      </c>
      <c r="L28" s="10">
        <f t="shared" si="8"/>
        <v>11.426</v>
      </c>
      <c r="M28" s="10">
        <v>2040</v>
      </c>
      <c r="N28" s="51">
        <f t="shared" si="4"/>
        <v>11426000</v>
      </c>
      <c r="O28" s="51">
        <f t="shared" si="0"/>
        <v>10387272.727272727</v>
      </c>
      <c r="P28" s="51">
        <f t="shared" si="1"/>
        <v>1185.7617268576173</v>
      </c>
      <c r="Q28" s="51">
        <f t="shared" si="6"/>
        <v>10387.272727272728</v>
      </c>
      <c r="R28" s="51">
        <f t="shared" si="7"/>
        <v>1723.2171337434488</v>
      </c>
      <c r="W28" s="54">
        <v>22</v>
      </c>
      <c r="X28" s="57">
        <v>0.63000000000000012</v>
      </c>
    </row>
    <row r="29" spans="2:24">
      <c r="N29" s="58"/>
      <c r="Q29" s="51"/>
      <c r="W29" s="54">
        <v>23</v>
      </c>
      <c r="X29" s="57">
        <v>0.58000000000000007</v>
      </c>
    </row>
    <row r="30" spans="2:24">
      <c r="O30" s="51"/>
      <c r="P30" s="51"/>
      <c r="Q30" s="51"/>
      <c r="W30" s="59">
        <v>24</v>
      </c>
      <c r="X30" s="60">
        <v>0.53</v>
      </c>
    </row>
    <row r="32" spans="2:24">
      <c r="B32" s="42"/>
      <c r="H32" s="43"/>
      <c r="I32" s="43"/>
      <c r="J32" s="66"/>
    </row>
    <row r="33" spans="2:10" ht="15" thickBot="1">
      <c r="B33" s="44" t="s">
        <v>177</v>
      </c>
      <c r="C33" s="44" t="s">
        <v>63</v>
      </c>
      <c r="D33" s="44" t="s">
        <v>178</v>
      </c>
      <c r="E33" s="44" t="s">
        <v>132</v>
      </c>
      <c r="F33" s="45" t="s">
        <v>179</v>
      </c>
      <c r="G33" s="45" t="s">
        <v>180</v>
      </c>
      <c r="H33" s="46" t="s">
        <v>181</v>
      </c>
      <c r="I33" s="46" t="s">
        <v>182</v>
      </c>
      <c r="J33" s="64"/>
    </row>
    <row r="34" spans="2:10">
      <c r="B34" s="47" t="s">
        <v>146</v>
      </c>
      <c r="C34" s="48"/>
      <c r="D34" s="48"/>
      <c r="E34" s="47"/>
      <c r="F34" s="47"/>
      <c r="G34" s="47"/>
      <c r="H34" s="47"/>
      <c r="I34" s="47"/>
      <c r="J34" s="65"/>
    </row>
    <row r="35" spans="2:10">
      <c r="D35" s="10" t="s">
        <v>190</v>
      </c>
      <c r="E35" s="10">
        <v>2017</v>
      </c>
      <c r="F35" s="50">
        <v>0</v>
      </c>
      <c r="G35" s="10">
        <v>0</v>
      </c>
      <c r="H35" s="10" t="s">
        <v>151</v>
      </c>
      <c r="I35" s="10" t="s">
        <v>154</v>
      </c>
    </row>
    <row r="36" spans="2:10">
      <c r="D36" s="10" t="s">
        <v>190</v>
      </c>
      <c r="E36" s="10">
        <v>2018</v>
      </c>
      <c r="F36" s="2">
        <f t="shared" ref="F36:F58" si="9">R6/1000*3.6</f>
        <v>0</v>
      </c>
      <c r="G36" s="10">
        <v>0</v>
      </c>
      <c r="H36" s="10" t="s">
        <v>151</v>
      </c>
      <c r="I36" s="10" t="s">
        <v>154</v>
      </c>
    </row>
    <row r="37" spans="2:10">
      <c r="D37" s="10" t="s">
        <v>190</v>
      </c>
      <c r="E37" s="10">
        <v>2019</v>
      </c>
      <c r="F37" s="2">
        <f t="shared" si="9"/>
        <v>0.28872180451127816</v>
      </c>
      <c r="G37" s="10">
        <v>0</v>
      </c>
      <c r="H37" s="10" t="s">
        <v>151</v>
      </c>
      <c r="I37" s="10" t="s">
        <v>154</v>
      </c>
    </row>
    <row r="38" spans="2:10">
      <c r="D38" s="10" t="s">
        <v>190</v>
      </c>
      <c r="E38" s="10">
        <v>2020</v>
      </c>
      <c r="F38" s="2">
        <f t="shared" si="9"/>
        <v>1.153574846206425</v>
      </c>
      <c r="G38" s="10">
        <v>0</v>
      </c>
      <c r="H38" s="10" t="s">
        <v>151</v>
      </c>
      <c r="I38" s="10" t="s">
        <v>154</v>
      </c>
    </row>
    <row r="39" spans="2:10">
      <c r="D39" s="10" t="s">
        <v>190</v>
      </c>
      <c r="E39" s="10">
        <v>2021</v>
      </c>
      <c r="F39" s="2">
        <f t="shared" si="9"/>
        <v>2.308462064251537</v>
      </c>
      <c r="G39" s="10">
        <v>0</v>
      </c>
      <c r="H39" s="10" t="s">
        <v>151</v>
      </c>
      <c r="I39" s="10" t="s">
        <v>154</v>
      </c>
    </row>
    <row r="40" spans="2:10">
      <c r="D40" s="10" t="s">
        <v>190</v>
      </c>
      <c r="E40" s="10">
        <v>2022</v>
      </c>
      <c r="F40" s="2">
        <f t="shared" si="9"/>
        <v>3.4331647300068351</v>
      </c>
      <c r="G40" s="10">
        <v>0</v>
      </c>
      <c r="H40" s="10" t="s">
        <v>151</v>
      </c>
      <c r="I40" s="10" t="s">
        <v>154</v>
      </c>
    </row>
    <row r="41" spans="2:10">
      <c r="D41" s="10" t="s">
        <v>190</v>
      </c>
      <c r="E41" s="10">
        <v>2023</v>
      </c>
      <c r="F41" s="2">
        <f t="shared" si="9"/>
        <v>4.4725632262474369</v>
      </c>
      <c r="G41" s="10">
        <v>0</v>
      </c>
      <c r="H41" s="10" t="s">
        <v>151</v>
      </c>
      <c r="I41" s="10" t="s">
        <v>154</v>
      </c>
    </row>
    <row r="42" spans="2:10">
      <c r="D42" s="10" t="s">
        <v>190</v>
      </c>
      <c r="E42" s="10">
        <v>2024</v>
      </c>
      <c r="F42" s="2">
        <f t="shared" si="9"/>
        <v>5.395160628844839</v>
      </c>
      <c r="G42" s="10">
        <v>0</v>
      </c>
      <c r="H42" s="10" t="s">
        <v>151</v>
      </c>
      <c r="I42" s="10" t="s">
        <v>154</v>
      </c>
    </row>
    <row r="43" spans="2:10">
      <c r="D43" s="10" t="s">
        <v>190</v>
      </c>
      <c r="E43" s="10">
        <v>2025</v>
      </c>
      <c r="F43" s="2">
        <f t="shared" si="9"/>
        <v>6.2035816814764155</v>
      </c>
      <c r="G43" s="10">
        <v>0</v>
      </c>
      <c r="H43" s="10" t="s">
        <v>151</v>
      </c>
      <c r="I43" s="10" t="s">
        <v>154</v>
      </c>
    </row>
    <row r="44" spans="2:10">
      <c r="D44" s="10" t="s">
        <v>190</v>
      </c>
      <c r="E44" s="10">
        <v>2026</v>
      </c>
      <c r="F44" s="2">
        <f t="shared" si="9"/>
        <v>6.2035816814764155</v>
      </c>
      <c r="G44" s="10">
        <v>0</v>
      </c>
      <c r="H44" s="10" t="s">
        <v>151</v>
      </c>
      <c r="I44" s="10" t="s">
        <v>154</v>
      </c>
    </row>
    <row r="45" spans="2:10">
      <c r="D45" s="10" t="s">
        <v>190</v>
      </c>
      <c r="E45" s="10">
        <v>2027</v>
      </c>
      <c r="F45" s="2">
        <f t="shared" si="9"/>
        <v>6.2035816814764155</v>
      </c>
      <c r="G45" s="10">
        <v>0</v>
      </c>
      <c r="H45" s="10" t="s">
        <v>151</v>
      </c>
      <c r="I45" s="10" t="s">
        <v>154</v>
      </c>
    </row>
    <row r="46" spans="2:10">
      <c r="D46" s="10" t="s">
        <v>190</v>
      </c>
      <c r="E46" s="10">
        <v>2028</v>
      </c>
      <c r="F46" s="2">
        <f t="shared" si="9"/>
        <v>6.2035816814764155</v>
      </c>
      <c r="G46" s="10">
        <v>0</v>
      </c>
      <c r="H46" s="10" t="s">
        <v>151</v>
      </c>
      <c r="I46" s="10" t="s">
        <v>154</v>
      </c>
    </row>
    <row r="47" spans="2:10">
      <c r="D47" s="10" t="s">
        <v>190</v>
      </c>
      <c r="E47" s="10">
        <v>2029</v>
      </c>
      <c r="F47" s="2">
        <f t="shared" si="9"/>
        <v>6.2035816814764155</v>
      </c>
      <c r="G47" s="10">
        <v>0</v>
      </c>
      <c r="H47" s="10" t="s">
        <v>151</v>
      </c>
      <c r="I47" s="10" t="s">
        <v>154</v>
      </c>
    </row>
    <row r="48" spans="2:10">
      <c r="D48" s="10" t="s">
        <v>190</v>
      </c>
      <c r="E48" s="10">
        <v>2030</v>
      </c>
      <c r="F48" s="2">
        <f t="shared" si="9"/>
        <v>6.2035816814764155</v>
      </c>
      <c r="G48" s="10">
        <v>0</v>
      </c>
      <c r="H48" s="10" t="s">
        <v>151</v>
      </c>
      <c r="I48" s="10" t="s">
        <v>154</v>
      </c>
    </row>
    <row r="49" spans="2:9">
      <c r="D49" s="10" t="s">
        <v>190</v>
      </c>
      <c r="E49" s="10">
        <v>2031</v>
      </c>
      <c r="F49" s="2">
        <f t="shared" si="9"/>
        <v>6.2035816814764155</v>
      </c>
      <c r="G49" s="10">
        <v>0</v>
      </c>
      <c r="H49" s="10" t="s">
        <v>151</v>
      </c>
      <c r="I49" s="10" t="s">
        <v>154</v>
      </c>
    </row>
    <row r="50" spans="2:9">
      <c r="D50" s="10" t="s">
        <v>190</v>
      </c>
      <c r="E50" s="10">
        <v>2032</v>
      </c>
      <c r="F50" s="2">
        <f t="shared" si="9"/>
        <v>6.2035816814764155</v>
      </c>
      <c r="G50" s="10">
        <v>0</v>
      </c>
      <c r="H50" s="10" t="s">
        <v>151</v>
      </c>
      <c r="I50" s="10" t="s">
        <v>154</v>
      </c>
    </row>
    <row r="51" spans="2:9">
      <c r="D51" s="10" t="s">
        <v>190</v>
      </c>
      <c r="E51" s="10">
        <v>2033</v>
      </c>
      <c r="F51" s="2">
        <f t="shared" si="9"/>
        <v>6.2035816814764155</v>
      </c>
      <c r="G51" s="10">
        <v>0</v>
      </c>
      <c r="H51" s="10" t="s">
        <v>151</v>
      </c>
      <c r="I51" s="10" t="s">
        <v>154</v>
      </c>
    </row>
    <row r="52" spans="2:9">
      <c r="D52" s="10" t="s">
        <v>190</v>
      </c>
      <c r="E52" s="10">
        <v>2034</v>
      </c>
      <c r="F52" s="2">
        <f t="shared" si="9"/>
        <v>6.2035816814764155</v>
      </c>
      <c r="G52" s="10">
        <v>0</v>
      </c>
      <c r="H52" s="10" t="s">
        <v>151</v>
      </c>
      <c r="I52" s="10" t="s">
        <v>154</v>
      </c>
    </row>
    <row r="53" spans="2:9">
      <c r="D53" s="10" t="s">
        <v>190</v>
      </c>
      <c r="E53" s="10">
        <v>2035</v>
      </c>
      <c r="F53" s="2">
        <f t="shared" si="9"/>
        <v>6.2035816814764155</v>
      </c>
      <c r="G53" s="10">
        <v>0</v>
      </c>
      <c r="H53" s="10" t="s">
        <v>151</v>
      </c>
      <c r="I53" s="10" t="s">
        <v>154</v>
      </c>
    </row>
    <row r="54" spans="2:9">
      <c r="D54" s="10" t="s">
        <v>190</v>
      </c>
      <c r="E54" s="10">
        <v>2036</v>
      </c>
      <c r="F54" s="2">
        <f t="shared" si="9"/>
        <v>6.2035816814764155</v>
      </c>
      <c r="G54" s="10">
        <v>0</v>
      </c>
      <c r="H54" s="10" t="s">
        <v>151</v>
      </c>
      <c r="I54" s="10" t="s">
        <v>154</v>
      </c>
    </row>
    <row r="55" spans="2:9">
      <c r="D55" s="10" t="s">
        <v>190</v>
      </c>
      <c r="E55" s="10">
        <v>2037</v>
      </c>
      <c r="F55" s="2">
        <f t="shared" si="9"/>
        <v>6.2035816814764155</v>
      </c>
      <c r="G55" s="10">
        <v>0</v>
      </c>
      <c r="H55" s="10" t="s">
        <v>151</v>
      </c>
      <c r="I55" s="10" t="s">
        <v>154</v>
      </c>
    </row>
    <row r="56" spans="2:9">
      <c r="D56" s="10" t="s">
        <v>190</v>
      </c>
      <c r="E56" s="10">
        <v>2038</v>
      </c>
      <c r="F56" s="2">
        <f t="shared" si="9"/>
        <v>6.2035816814764155</v>
      </c>
      <c r="G56" s="10">
        <v>0</v>
      </c>
      <c r="H56" s="10" t="s">
        <v>151</v>
      </c>
      <c r="I56" s="10" t="s">
        <v>154</v>
      </c>
    </row>
    <row r="57" spans="2:9">
      <c r="D57" s="10" t="s">
        <v>190</v>
      </c>
      <c r="E57" s="10">
        <v>2039</v>
      </c>
      <c r="F57" s="2">
        <f t="shared" si="9"/>
        <v>6.2035816814764155</v>
      </c>
      <c r="G57" s="10">
        <v>0</v>
      </c>
      <c r="H57" s="10" t="s">
        <v>151</v>
      </c>
      <c r="I57" s="10" t="s">
        <v>154</v>
      </c>
    </row>
    <row r="58" spans="2:9">
      <c r="D58" s="10" t="s">
        <v>190</v>
      </c>
      <c r="E58" s="10">
        <v>2040</v>
      </c>
      <c r="F58" s="2">
        <f t="shared" si="9"/>
        <v>6.2035816814764155</v>
      </c>
      <c r="G58" s="10">
        <v>0</v>
      </c>
      <c r="H58" s="10" t="s">
        <v>151</v>
      </c>
      <c r="I58" s="10" t="s">
        <v>154</v>
      </c>
    </row>
    <row r="62" spans="2:9">
      <c r="B62" s="42"/>
      <c r="G62" s="43"/>
      <c r="H62" s="43"/>
    </row>
    <row r="63" spans="2:9" ht="15" thickBot="1">
      <c r="B63" s="44" t="s">
        <v>177</v>
      </c>
      <c r="C63" s="44" t="s">
        <v>63</v>
      </c>
      <c r="D63" s="44" t="s">
        <v>178</v>
      </c>
      <c r="E63" s="44" t="s">
        <v>132</v>
      </c>
      <c r="F63" s="45" t="s">
        <v>179</v>
      </c>
      <c r="G63" s="46" t="s">
        <v>196</v>
      </c>
      <c r="H63" s="46" t="s">
        <v>182</v>
      </c>
    </row>
    <row r="64" spans="2:9">
      <c r="B64" s="47" t="s">
        <v>146</v>
      </c>
      <c r="C64" s="48"/>
      <c r="D64" s="48"/>
      <c r="E64" s="47"/>
      <c r="F64" s="47"/>
      <c r="G64" s="47"/>
      <c r="H64" s="47"/>
    </row>
    <row r="65" spans="4:8">
      <c r="D65" s="10" t="s">
        <v>133</v>
      </c>
      <c r="F65" s="17">
        <v>7.8953563529345808E-2</v>
      </c>
      <c r="G65" s="10" t="s">
        <v>197</v>
      </c>
      <c r="H65" s="10" t="s">
        <v>158</v>
      </c>
    </row>
    <row r="66" spans="4:8">
      <c r="D66" s="10" t="s">
        <v>133</v>
      </c>
      <c r="F66" s="17">
        <v>0.58104487243701186</v>
      </c>
      <c r="G66" s="10" t="s">
        <v>197</v>
      </c>
      <c r="H66" s="10" t="s">
        <v>198</v>
      </c>
    </row>
  </sheetData>
  <mergeCells count="1">
    <mergeCell ref="W5:X5"/>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90B2B81153184DA719EAC5F22A0181" ma:contentTypeVersion="11" ma:contentTypeDescription="Create a new document." ma:contentTypeScope="" ma:versionID="140b67257002326a8cbc40d4618fa51b">
  <xsd:schema xmlns:xsd="http://www.w3.org/2001/XMLSchema" xmlns:xs="http://www.w3.org/2001/XMLSchema" xmlns:p="http://schemas.microsoft.com/office/2006/metadata/properties" xmlns:ns3="b4ab7466-00d5-483e-b3eb-42c55bbad402" xmlns:ns4="6af7885c-f0f3-4c99-b609-fba4b13dc3e9" targetNamespace="http://schemas.microsoft.com/office/2006/metadata/properties" ma:root="true" ma:fieldsID="91d1f449b3767848f8456536592062fe" ns3:_="" ns4:_="">
    <xsd:import namespace="b4ab7466-00d5-483e-b3eb-42c55bbad402"/>
    <xsd:import namespace="6af7885c-f0f3-4c99-b609-fba4b13dc3e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ab7466-00d5-483e-b3eb-42c55bbad4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af7885c-f0f3-4c99-b609-fba4b13dc3e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0053BF-157C-4113-8C4C-D4BF2DACB174}">
  <ds:schemaRefs>
    <ds:schemaRef ds:uri="6af7885c-f0f3-4c99-b609-fba4b13dc3e9"/>
    <ds:schemaRef ds:uri="http://purl.org/dc/terms/"/>
    <ds:schemaRef ds:uri="b4ab7466-00d5-483e-b3eb-42c55bbad402"/>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E0D6746-6329-4BD0-B925-2ECDB70330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ab7466-00d5-483e-b3eb-42c55bbad402"/>
    <ds:schemaRef ds:uri="6af7885c-f0f3-4c99-b609-fba4b13dc3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848600-2E8A-4836-874B-3D5E5B443E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LOG</vt:lpstr>
      <vt:lpstr>Processes_Commodities</vt:lpstr>
      <vt:lpstr>IND_DataCenters</vt:lpstr>
      <vt:lpstr>Demand</vt:lpstr>
      <vt:lpstr>HX_TechData</vt:lpstr>
      <vt:lpstr>HP_TechData</vt:lpstr>
      <vt:lpstr>COP DH_LDC</vt:lpstr>
      <vt:lpstr>Demand_Proj</vt:lpstr>
      <vt:lpstr>'COP DH_LDC'!DHareas</vt:lpstr>
    </vt:vector>
  </TitlesOfParts>
  <Company>COWI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Engberg Pedersen</dc:creator>
  <cp:lastModifiedBy>Mikkel Bosack</cp:lastModifiedBy>
  <dcterms:created xsi:type="dcterms:W3CDTF">2012-05-21T08:38:35Z</dcterms:created>
  <dcterms:modified xsi:type="dcterms:W3CDTF">2021-03-31T06:52:58Z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0x010100CE90B2B81153184DA719EAC5F22A0181</vt:lpwstr>
  </property>
  <property fmtid="{D5CDD505-2E9C-101B-9397-08002B2CF9AE}" pid="3" name="_NewReviewCycle">
    <vt:lpwstr/>
  </property>
  <property fmtid="{D5CDD505-2E9C-101B-9397-08002B2CF9AE}" pid="4" name="SaveCode">
    <vt:r8>779369533061981</vt:r8>
  </property>
</Properties>
</file>